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20" yWindow="540" windowWidth="29436" windowHeight="11052"/>
  </bookViews>
  <sheets>
    <sheet name="Ambassadors - By Market" sheetId="1" r:id="rId1"/>
    <sheet name="Consultants - By Market" sheetId="2" r:id="rId2"/>
    <sheet name="CAD Specialist - By Market" sheetId="3" r:id="rId3"/>
    <sheet name="Ambassadors - By Rep" sheetId="4" r:id="rId4"/>
    <sheet name="Consultants - By Rep" sheetId="5" r:id="rId5"/>
    <sheet name="Employees - Raw" sheetId="6" r:id="rId6"/>
    <sheet name="Knocking Metrics - Raw" sheetId="7" r:id="rId7"/>
    <sheet name="Leads - Raw" sheetId="8" r:id="rId8"/>
    <sheet name="Sales Appointments - Raw" sheetId="9" r:id="rId9"/>
    <sheet name="CAD Appointments - Raw" sheetId="10" r:id="rId10"/>
    <sheet name="Opportunities - Raw" sheetId="11" r:id="rId11"/>
  </sheets>
  <calcPr calcId="145621"/>
</workbook>
</file>

<file path=xl/calcChain.xml><?xml version="1.0" encoding="utf-8"?>
<calcChain xmlns="http://schemas.openxmlformats.org/spreadsheetml/2006/main">
  <c r="I45" i="5" l="1"/>
  <c r="I25" i="5"/>
  <c r="E10" i="5"/>
  <c r="B2" i="5"/>
  <c r="J59" i="5" s="1"/>
  <c r="D150" i="4"/>
  <c r="C141" i="4"/>
  <c r="D124" i="4"/>
  <c r="C116" i="4"/>
  <c r="F113" i="4"/>
  <c r="C108" i="4"/>
  <c r="F105" i="4"/>
  <c r="D98" i="4"/>
  <c r="E92" i="4"/>
  <c r="F86" i="4"/>
  <c r="F84" i="4"/>
  <c r="F82" i="4"/>
  <c r="E81" i="4"/>
  <c r="F78" i="4"/>
  <c r="D77" i="4"/>
  <c r="C74" i="4"/>
  <c r="E73" i="4"/>
  <c r="E71" i="4"/>
  <c r="E69" i="4"/>
  <c r="F65" i="4"/>
  <c r="E63" i="4"/>
  <c r="D59" i="4"/>
  <c r="C54" i="4"/>
  <c r="C53" i="4"/>
  <c r="D50" i="4"/>
  <c r="C44" i="4"/>
  <c r="E42" i="4"/>
  <c r="F40" i="4"/>
  <c r="E38" i="4"/>
  <c r="D36" i="4"/>
  <c r="C34" i="4"/>
  <c r="D32" i="4"/>
  <c r="E31" i="4"/>
  <c r="C30" i="4"/>
  <c r="F29" i="4"/>
  <c r="F28" i="4"/>
  <c r="F26" i="4"/>
  <c r="E25" i="4"/>
  <c r="F24" i="4"/>
  <c r="C20" i="4"/>
  <c r="D19" i="4"/>
  <c r="D18" i="4"/>
  <c r="E14" i="4"/>
  <c r="B4" i="4"/>
  <c r="T134" i="4" s="1"/>
  <c r="B2" i="4"/>
  <c r="C144" i="4" s="1"/>
  <c r="G14" i="3"/>
  <c r="I14" i="3" s="1"/>
  <c r="B14" i="3"/>
  <c r="E12" i="3"/>
  <c r="E11" i="3"/>
  <c r="E10" i="3"/>
  <c r="B3" i="3"/>
  <c r="B27" i="3" s="1"/>
  <c r="B2" i="3"/>
  <c r="E14" i="3" s="1"/>
  <c r="F14" i="3" s="1"/>
  <c r="G34" i="2"/>
  <c r="F34" i="2" s="1"/>
  <c r="I15" i="2"/>
  <c r="L15" i="2" s="1"/>
  <c r="K14" i="2"/>
  <c r="H14" i="2"/>
  <c r="I11" i="2"/>
  <c r="L11" i="2" s="1"/>
  <c r="G11" i="2"/>
  <c r="B10" i="2"/>
  <c r="B4" i="2"/>
  <c r="B35" i="2" s="1"/>
  <c r="B2" i="2"/>
  <c r="B15" i="2" s="1"/>
  <c r="D42" i="1"/>
  <c r="I17" i="1"/>
  <c r="G16" i="1"/>
  <c r="H16" i="1" s="1"/>
  <c r="B16" i="1"/>
  <c r="B15" i="1"/>
  <c r="M14" i="1"/>
  <c r="N14" i="1" s="1"/>
  <c r="B14" i="1"/>
  <c r="O13" i="1"/>
  <c r="M13" i="1"/>
  <c r="N13" i="1" s="1"/>
  <c r="B13" i="1"/>
  <c r="C12" i="1"/>
  <c r="B12" i="1"/>
  <c r="C11" i="1"/>
  <c r="B11" i="1"/>
  <c r="B10" i="1"/>
  <c r="B4" i="1"/>
  <c r="F41" i="1" s="1"/>
  <c r="B2" i="1"/>
  <c r="J24" i="1" s="1"/>
  <c r="E22" i="3" l="1"/>
  <c r="E14" i="1"/>
  <c r="P16" i="1"/>
  <c r="B3" i="2"/>
  <c r="I12" i="2"/>
  <c r="L12" i="2" s="1"/>
  <c r="H15" i="2"/>
  <c r="K15" i="2" s="1"/>
  <c r="C35" i="2"/>
  <c r="B10" i="3"/>
  <c r="F10" i="3" s="1"/>
  <c r="B12" i="3"/>
  <c r="F10" i="4"/>
  <c r="S11" i="4"/>
  <c r="C14" i="4"/>
  <c r="L16" i="4"/>
  <c r="T17" i="4"/>
  <c r="P19" i="4"/>
  <c r="E22" i="4"/>
  <c r="D24" i="4"/>
  <c r="D26" i="4"/>
  <c r="C28" i="4"/>
  <c r="O29" i="4"/>
  <c r="C32" i="4"/>
  <c r="F34" i="4"/>
  <c r="Q35" i="4"/>
  <c r="D38" i="4"/>
  <c r="C42" i="4"/>
  <c r="P44" i="4"/>
  <c r="F47" i="4"/>
  <c r="D51" i="4"/>
  <c r="P53" i="4"/>
  <c r="E56" i="4"/>
  <c r="O59" i="4"/>
  <c r="E62" i="4"/>
  <c r="M66" i="4"/>
  <c r="T70" i="4"/>
  <c r="M73" i="4"/>
  <c r="O77" i="4"/>
  <c r="T81" i="4"/>
  <c r="F85" i="4"/>
  <c r="O94" i="4"/>
  <c r="F107" i="4"/>
  <c r="F115" i="4"/>
  <c r="F125" i="4"/>
  <c r="F144" i="4"/>
  <c r="D10" i="5"/>
  <c r="J42" i="5"/>
  <c r="Q126" i="4"/>
  <c r="B13" i="2"/>
  <c r="I36" i="2"/>
  <c r="L36" i="2" s="1"/>
  <c r="G12" i="3"/>
  <c r="I12" i="3" s="1"/>
  <c r="H14" i="3"/>
  <c r="P10" i="4"/>
  <c r="F12" i="4"/>
  <c r="O14" i="4"/>
  <c r="Q16" i="4"/>
  <c r="F18" i="4"/>
  <c r="D20" i="4"/>
  <c r="T22" i="4"/>
  <c r="O24" i="4"/>
  <c r="L26" i="4"/>
  <c r="L28" i="4"/>
  <c r="E30" i="4"/>
  <c r="S32" i="4"/>
  <c r="P34" i="4"/>
  <c r="F36" i="4"/>
  <c r="C39" i="4"/>
  <c r="L42" i="4"/>
  <c r="T44" i="4"/>
  <c r="C48" i="4"/>
  <c r="C52" i="4"/>
  <c r="D54" i="4"/>
  <c r="D57" i="4"/>
  <c r="E60" i="4"/>
  <c r="S63" i="4"/>
  <c r="C67" i="4"/>
  <c r="S71" i="4"/>
  <c r="F74" i="4"/>
  <c r="S78" i="4"/>
  <c r="L82" i="4"/>
  <c r="C87" i="4"/>
  <c r="C100" i="4"/>
  <c r="D108" i="4"/>
  <c r="C117" i="4"/>
  <c r="E128" i="4"/>
  <c r="E151" i="4"/>
  <c r="I11" i="5"/>
  <c r="J26" i="5"/>
  <c r="E48" i="5"/>
  <c r="M10" i="4"/>
  <c r="T11" i="4"/>
  <c r="O16" i="4"/>
  <c r="M22" i="4"/>
  <c r="C15" i="1"/>
  <c r="G39" i="1"/>
  <c r="H39" i="1" s="1"/>
  <c r="H10" i="2"/>
  <c r="K10" i="2" s="1"/>
  <c r="I13" i="2"/>
  <c r="L13" i="2" s="1"/>
  <c r="B38" i="2"/>
  <c r="G10" i="3"/>
  <c r="I10" i="3" s="1"/>
  <c r="T10" i="4"/>
  <c r="S12" i="4"/>
  <c r="S14" i="4"/>
  <c r="T16" i="4"/>
  <c r="L18" i="4"/>
  <c r="P20" i="4"/>
  <c r="C23" i="4"/>
  <c r="Q24" i="4"/>
  <c r="C27" i="4"/>
  <c r="P28" i="4"/>
  <c r="O30" i="4"/>
  <c r="D33" i="4"/>
  <c r="C35" i="4"/>
  <c r="L36" i="4"/>
  <c r="D39" i="4"/>
  <c r="C43" i="4"/>
  <c r="M45" i="4"/>
  <c r="D48" i="4"/>
  <c r="F52" i="4"/>
  <c r="O54" i="4"/>
  <c r="F57" i="4"/>
  <c r="F60" i="4"/>
  <c r="F64" i="4"/>
  <c r="P67" i="4"/>
  <c r="M72" i="4"/>
  <c r="C75" i="4"/>
  <c r="C79" i="4"/>
  <c r="C83" i="4"/>
  <c r="D87" i="4"/>
  <c r="C101" i="4"/>
  <c r="F109" i="4"/>
  <c r="C121" i="4"/>
  <c r="F131" i="4"/>
  <c r="F153" i="4"/>
  <c r="J11" i="5"/>
  <c r="I29" i="5"/>
  <c r="J51" i="5"/>
  <c r="G36" i="2"/>
  <c r="J36" i="2" s="1"/>
  <c r="F12" i="3"/>
  <c r="M34" i="4"/>
  <c r="S44" i="4"/>
  <c r="M47" i="4"/>
  <c r="Q51" i="4"/>
  <c r="P56" i="4"/>
  <c r="Q59" i="4"/>
  <c r="S66" i="4"/>
  <c r="B17" i="1"/>
  <c r="O12" i="1"/>
  <c r="I38" i="1"/>
  <c r="E10" i="1"/>
  <c r="G10" i="1"/>
  <c r="G13" i="1"/>
  <c r="H13" i="1" s="1"/>
  <c r="J15" i="1"/>
  <c r="K15" i="1" s="1"/>
  <c r="F40" i="1"/>
  <c r="B14" i="2"/>
  <c r="H39" i="2"/>
  <c r="K39" i="2" s="1"/>
  <c r="E13" i="3"/>
  <c r="B15" i="3"/>
  <c r="E11" i="4"/>
  <c r="E13" i="4"/>
  <c r="C15" i="4"/>
  <c r="F17" i="4"/>
  <c r="O18" i="4"/>
  <c r="T20" i="4"/>
  <c r="E23" i="4"/>
  <c r="S24" i="4"/>
  <c r="D27" i="4"/>
  <c r="T28" i="4"/>
  <c r="S30" i="4"/>
  <c r="F33" i="4"/>
  <c r="E35" i="4"/>
  <c r="O36" i="4"/>
  <c r="F39" i="4"/>
  <c r="F43" i="4"/>
  <c r="C46" i="4"/>
  <c r="P48" i="4"/>
  <c r="M52" i="4"/>
  <c r="D55" i="4"/>
  <c r="D58" i="4"/>
  <c r="S60" i="4"/>
  <c r="P64" i="4"/>
  <c r="C68" i="4"/>
  <c r="S72" i="4"/>
  <c r="S75" i="4"/>
  <c r="D79" i="4"/>
  <c r="E83" i="4"/>
  <c r="O87" i="4"/>
  <c r="S101" i="4"/>
  <c r="D110" i="4"/>
  <c r="F121" i="4"/>
  <c r="C136" i="4"/>
  <c r="L156" i="4"/>
  <c r="I13" i="5"/>
  <c r="E32" i="5"/>
  <c r="I52" i="5"/>
  <c r="B11" i="3"/>
  <c r="G13" i="3"/>
  <c r="H13" i="3" s="1"/>
  <c r="G15" i="3"/>
  <c r="I15" i="3" s="1"/>
  <c r="F11" i="4"/>
  <c r="F13" i="4"/>
  <c r="F15" i="4"/>
  <c r="L17" i="4"/>
  <c r="T18" i="4"/>
  <c r="D21" i="4"/>
  <c r="L23" i="4"/>
  <c r="D25" i="4"/>
  <c r="F27" i="4"/>
  <c r="E29" i="4"/>
  <c r="D31" i="4"/>
  <c r="L33" i="4"/>
  <c r="F35" i="4"/>
  <c r="E37" i="4"/>
  <c r="C40" i="4"/>
  <c r="O43" i="4"/>
  <c r="D46" i="4"/>
  <c r="C50" i="4"/>
  <c r="P52" i="4"/>
  <c r="L55" i="4"/>
  <c r="M58" i="4"/>
  <c r="E61" i="4"/>
  <c r="D65" i="4"/>
  <c r="C69" i="4"/>
  <c r="C73" i="4"/>
  <c r="F76" i="4"/>
  <c r="C81" i="4"/>
  <c r="P83" i="4"/>
  <c r="C92" i="4"/>
  <c r="C105" i="4"/>
  <c r="C112" i="4"/>
  <c r="F123" i="4"/>
  <c r="D138" i="4"/>
  <c r="E157" i="4"/>
  <c r="E16" i="5"/>
  <c r="J34" i="5"/>
  <c r="E59" i="5"/>
  <c r="L35" i="4"/>
  <c r="O37" i="4"/>
  <c r="O46" i="4"/>
  <c r="O55" i="4"/>
  <c r="S61" i="4"/>
  <c r="J18" i="5"/>
  <c r="E36" i="5"/>
  <c r="K71" i="5"/>
  <c r="M11" i="4"/>
  <c r="L13" i="4"/>
  <c r="Q15" i="4"/>
  <c r="M17" i="4"/>
  <c r="Q21" i="4"/>
  <c r="M23" i="4"/>
  <c r="M27" i="4"/>
  <c r="E11" i="1"/>
  <c r="I16" i="1"/>
  <c r="B12" i="2"/>
  <c r="B4" i="3"/>
  <c r="G11" i="3"/>
  <c r="E27" i="3"/>
  <c r="D10" i="4"/>
  <c r="P11" i="4"/>
  <c r="P13" i="4"/>
  <c r="C16" i="4"/>
  <c r="P17" i="4"/>
  <c r="L19" i="4"/>
  <c r="C22" i="4"/>
  <c r="Q23" i="4"/>
  <c r="T25" i="4"/>
  <c r="T27" i="4"/>
  <c r="M29" i="4"/>
  <c r="S31" i="4"/>
  <c r="D34" i="4"/>
  <c r="P35" i="4"/>
  <c r="Q37" i="4"/>
  <c r="E41" i="4"/>
  <c r="E44" i="4"/>
  <c r="C47" i="4"/>
  <c r="C51" i="4"/>
  <c r="E53" i="4"/>
  <c r="C56" i="4"/>
  <c r="E59" i="4"/>
  <c r="C62" i="4"/>
  <c r="D66" i="4"/>
  <c r="C70" i="4"/>
  <c r="F73" i="4"/>
  <c r="F77" i="4"/>
  <c r="F81" i="4"/>
  <c r="D85" i="4"/>
  <c r="T92" i="4"/>
  <c r="Q106" i="4"/>
  <c r="D114" i="4"/>
  <c r="E124" i="4"/>
  <c r="D142" i="4"/>
  <c r="B3" i="5"/>
  <c r="E20" i="5"/>
  <c r="I41" i="5"/>
  <c r="H92" i="5"/>
  <c r="K24" i="1"/>
  <c r="H10" i="1"/>
  <c r="F42" i="1"/>
  <c r="M41" i="1"/>
  <c r="N41" i="1" s="1"/>
  <c r="E41" i="1"/>
  <c r="D40" i="1"/>
  <c r="C39" i="1"/>
  <c r="J38" i="1"/>
  <c r="B38" i="1"/>
  <c r="I37" i="1"/>
  <c r="P36" i="1"/>
  <c r="D43" i="1"/>
  <c r="J42" i="1"/>
  <c r="P41" i="1"/>
  <c r="G41" i="1"/>
  <c r="H41" i="1" s="1"/>
  <c r="M40" i="1"/>
  <c r="N40" i="1" s="1"/>
  <c r="C40" i="1"/>
  <c r="I39" i="1"/>
  <c r="O38" i="1"/>
  <c r="F38" i="1"/>
  <c r="C37" i="1"/>
  <c r="I36" i="1"/>
  <c r="F43" i="1"/>
  <c r="O41" i="1"/>
  <c r="D41" i="1"/>
  <c r="I40" i="1"/>
  <c r="D39" i="1"/>
  <c r="M37" i="1"/>
  <c r="N37" i="1" s="1"/>
  <c r="B37" i="1"/>
  <c r="F36" i="1"/>
  <c r="C43" i="1"/>
  <c r="B41" i="1"/>
  <c r="G40" i="1"/>
  <c r="H40" i="1" s="1"/>
  <c r="P38" i="1"/>
  <c r="E38" i="1"/>
  <c r="J37" i="1"/>
  <c r="D36" i="1"/>
  <c r="C23" i="2"/>
  <c r="G24" i="2"/>
  <c r="I25" i="2"/>
  <c r="L25" i="2" s="1"/>
  <c r="B27" i="2"/>
  <c r="H34" i="2"/>
  <c r="C36" i="2"/>
  <c r="H37" i="2"/>
  <c r="K37" i="2" s="1"/>
  <c r="C39" i="2"/>
  <c r="L37" i="4"/>
  <c r="M39" i="4"/>
  <c r="P40" i="4"/>
  <c r="P45" i="4"/>
  <c r="T46" i="4"/>
  <c r="L50" i="4"/>
  <c r="Q57" i="4"/>
  <c r="S64" i="4"/>
  <c r="Q67" i="4"/>
  <c r="O73" i="4"/>
  <c r="L75" i="4"/>
  <c r="M80" i="4"/>
  <c r="O85" i="4"/>
  <c r="S89" i="4"/>
  <c r="L110" i="4"/>
  <c r="O115" i="4"/>
  <c r="E36" i="1"/>
  <c r="E37" i="1"/>
  <c r="C38" i="1"/>
  <c r="B39" i="1"/>
  <c r="P39" i="1"/>
  <c r="O40" i="1"/>
  <c r="M42" i="1"/>
  <c r="N42" i="1" s="1"/>
  <c r="H25" i="2"/>
  <c r="K25" i="2" s="1"/>
  <c r="I26" i="2"/>
  <c r="L26" i="2" s="1"/>
  <c r="O10" i="1"/>
  <c r="M11" i="1"/>
  <c r="N11" i="1" s="1"/>
  <c r="F15" i="1"/>
  <c r="D16" i="1"/>
  <c r="J27" i="1"/>
  <c r="G36" i="1"/>
  <c r="F37" i="1"/>
  <c r="D38" i="1"/>
  <c r="E39" i="1"/>
  <c r="B40" i="1"/>
  <c r="P40" i="1"/>
  <c r="B42" i="1"/>
  <c r="O42" i="1"/>
  <c r="G24" i="3"/>
  <c r="D10" i="1"/>
  <c r="P11" i="1"/>
  <c r="M12" i="1"/>
  <c r="N12" i="1" s="1"/>
  <c r="I13" i="1"/>
  <c r="J14" i="1"/>
  <c r="G15" i="1"/>
  <c r="H15" i="1" s="1"/>
  <c r="E16" i="1"/>
  <c r="D17" i="1"/>
  <c r="J29" i="1"/>
  <c r="J36" i="1"/>
  <c r="G37" i="1"/>
  <c r="H37" i="1" s="1"/>
  <c r="G38" i="1"/>
  <c r="H38" i="1" s="1"/>
  <c r="F39" i="1"/>
  <c r="E40" i="1"/>
  <c r="C41" i="1"/>
  <c r="C42" i="1"/>
  <c r="P42" i="1"/>
  <c r="B22" i="2"/>
  <c r="H24" i="2"/>
  <c r="K24" i="2" s="1"/>
  <c r="J34" i="2"/>
  <c r="F36" i="2"/>
  <c r="H12" i="3"/>
  <c r="B25" i="3"/>
  <c r="T15" i="4"/>
  <c r="S16" i="4"/>
  <c r="Q17" i="4"/>
  <c r="S18" i="4"/>
  <c r="L25" i="4"/>
  <c r="T29" i="4"/>
  <c r="M37" i="4"/>
  <c r="N37" i="4" s="1"/>
  <c r="O38" i="4"/>
  <c r="Q39" i="4"/>
  <c r="S40" i="4"/>
  <c r="L44" i="4"/>
  <c r="M49" i="4"/>
  <c r="L53" i="4"/>
  <c r="S57" i="4"/>
  <c r="Q60" i="4"/>
  <c r="O63" i="4"/>
  <c r="S67" i="4"/>
  <c r="Q70" i="4"/>
  <c r="Q80" i="4"/>
  <c r="Q85" i="4"/>
  <c r="L87" i="4"/>
  <c r="Q90" i="4"/>
  <c r="L94" i="4"/>
  <c r="O98" i="4"/>
  <c r="M103" i="4"/>
  <c r="M107" i="4"/>
  <c r="O110" i="4"/>
  <c r="O122" i="4"/>
  <c r="S128" i="4"/>
  <c r="E42" i="1"/>
  <c r="I27" i="2"/>
  <c r="L27" i="2" s="1"/>
  <c r="G25" i="2"/>
  <c r="B24" i="2"/>
  <c r="E23" i="2"/>
  <c r="H22" i="2"/>
  <c r="B26" i="2"/>
  <c r="H23" i="2"/>
  <c r="K23" i="2" s="1"/>
  <c r="C27" i="2"/>
  <c r="C26" i="2"/>
  <c r="D26" i="2" s="1"/>
  <c r="C25" i="2"/>
  <c r="B23" i="2"/>
  <c r="C22" i="2"/>
  <c r="E22" i="2" s="1"/>
  <c r="C27" i="3"/>
  <c r="D27" i="3" s="1"/>
  <c r="C26" i="3"/>
  <c r="C25" i="3"/>
  <c r="C24" i="3"/>
  <c r="C23" i="3"/>
  <c r="C22" i="3"/>
  <c r="B26" i="3"/>
  <c r="G22" i="3"/>
  <c r="G25" i="3"/>
  <c r="E24" i="3"/>
  <c r="B23" i="3"/>
  <c r="G26" i="3"/>
  <c r="E25" i="3"/>
  <c r="B24" i="3"/>
  <c r="F11" i="3"/>
  <c r="E23" i="3"/>
  <c r="G27" i="3"/>
  <c r="S77" i="4"/>
  <c r="L79" i="4"/>
  <c r="T82" i="4"/>
  <c r="O91" i="4"/>
  <c r="M112" i="4"/>
  <c r="T132" i="4"/>
  <c r="F27" i="3"/>
  <c r="J10" i="1"/>
  <c r="G11" i="1"/>
  <c r="H11" i="1" s="1"/>
  <c r="D12" i="1"/>
  <c r="P13" i="1"/>
  <c r="M36" i="1"/>
  <c r="J39" i="1"/>
  <c r="J40" i="1"/>
  <c r="I41" i="1"/>
  <c r="G42" i="1"/>
  <c r="H42" i="1" s="1"/>
  <c r="G38" i="2"/>
  <c r="B37" i="2"/>
  <c r="E36" i="2"/>
  <c r="H35" i="2"/>
  <c r="K35" i="2" s="1"/>
  <c r="C34" i="2"/>
  <c r="H38" i="2"/>
  <c r="K38" i="2" s="1"/>
  <c r="I37" i="2"/>
  <c r="L37" i="2" s="1"/>
  <c r="B36" i="2"/>
  <c r="I39" i="2"/>
  <c r="L39" i="2" s="1"/>
  <c r="G39" i="2"/>
  <c r="G37" i="2"/>
  <c r="H36" i="2"/>
  <c r="K36" i="2" s="1"/>
  <c r="I35" i="2"/>
  <c r="L35" i="2" s="1"/>
  <c r="I34" i="2"/>
  <c r="B39" i="2"/>
  <c r="C38" i="2"/>
  <c r="D38" i="2" s="1"/>
  <c r="E35" i="2"/>
  <c r="E34" i="2"/>
  <c r="G22" i="2"/>
  <c r="B25" i="2"/>
  <c r="G27" i="2"/>
  <c r="I11" i="3"/>
  <c r="G16" i="3"/>
  <c r="G23" i="3"/>
  <c r="T69" i="4"/>
  <c r="M74" i="4"/>
  <c r="O79" i="4"/>
  <c r="Q84" i="4"/>
  <c r="L86" i="4"/>
  <c r="M100" i="4"/>
  <c r="P108" i="4"/>
  <c r="I23" i="2"/>
  <c r="L23" i="2" s="1"/>
  <c r="E12" i="1"/>
  <c r="E13" i="1"/>
  <c r="P14" i="1"/>
  <c r="M16" i="1"/>
  <c r="N16" i="1" s="1"/>
  <c r="B36" i="1"/>
  <c r="B43" i="1" s="1"/>
  <c r="O36" i="1"/>
  <c r="O37" i="1"/>
  <c r="M38" i="1"/>
  <c r="N38" i="1" s="1"/>
  <c r="M39" i="1"/>
  <c r="N39" i="1" s="1"/>
  <c r="J41" i="1"/>
  <c r="I42" i="1"/>
  <c r="I43" i="1"/>
  <c r="I22" i="2"/>
  <c r="E25" i="2"/>
  <c r="G26" i="2"/>
  <c r="H27" i="2"/>
  <c r="K27" i="2" s="1"/>
  <c r="B34" i="2"/>
  <c r="G35" i="2"/>
  <c r="C37" i="2"/>
  <c r="I38" i="2"/>
  <c r="L38" i="2" s="1"/>
  <c r="H11" i="3"/>
  <c r="P159" i="4"/>
  <c r="T157" i="4"/>
  <c r="L157" i="4"/>
  <c r="P155" i="4"/>
  <c r="O159" i="4"/>
  <c r="Q158" i="4"/>
  <c r="S157" i="4"/>
  <c r="M156" i="4"/>
  <c r="N156" i="4" s="1"/>
  <c r="O155" i="4"/>
  <c r="Q154" i="4"/>
  <c r="S153" i="4"/>
  <c r="M152" i="4"/>
  <c r="O151" i="4"/>
  <c r="Q150" i="4"/>
  <c r="S149" i="4"/>
  <c r="M148" i="4"/>
  <c r="O147" i="4"/>
  <c r="Q146" i="4"/>
  <c r="S145" i="4"/>
  <c r="M144" i="4"/>
  <c r="T159" i="4"/>
  <c r="L159" i="4"/>
  <c r="P157" i="4"/>
  <c r="T155" i="4"/>
  <c r="L155" i="4"/>
  <c r="P153" i="4"/>
  <c r="T151" i="4"/>
  <c r="L151" i="4"/>
  <c r="P149" i="4"/>
  <c r="T147" i="4"/>
  <c r="L147" i="4"/>
  <c r="P145" i="4"/>
  <c r="S159" i="4"/>
  <c r="M158" i="4"/>
  <c r="O157" i="4"/>
  <c r="Q156" i="4"/>
  <c r="S155" i="4"/>
  <c r="M154" i="4"/>
  <c r="O153" i="4"/>
  <c r="Q152" i="4"/>
  <c r="S151" i="4"/>
  <c r="M150" i="4"/>
  <c r="O149" i="4"/>
  <c r="Q148" i="4"/>
  <c r="S147" i="4"/>
  <c r="M146" i="4"/>
  <c r="O145" i="4"/>
  <c r="Q144" i="4"/>
  <c r="P158" i="4"/>
  <c r="T156" i="4"/>
  <c r="M153" i="4"/>
  <c r="S152" i="4"/>
  <c r="P150" i="4"/>
  <c r="Q145" i="4"/>
  <c r="Q143" i="4"/>
  <c r="S142" i="4"/>
  <c r="M141" i="4"/>
  <c r="O140" i="4"/>
  <c r="Q139" i="4"/>
  <c r="S138" i="4"/>
  <c r="M137" i="4"/>
  <c r="O136" i="4"/>
  <c r="Q135" i="4"/>
  <c r="S134" i="4"/>
  <c r="M133" i="4"/>
  <c r="O132" i="4"/>
  <c r="Q131" i="4"/>
  <c r="S130" i="4"/>
  <c r="M129" i="4"/>
  <c r="O128" i="4"/>
  <c r="Q127" i="4"/>
  <c r="S126" i="4"/>
  <c r="M125" i="4"/>
  <c r="O124" i="4"/>
  <c r="Q123" i="4"/>
  <c r="S122" i="4"/>
  <c r="M121" i="4"/>
  <c r="O120" i="4"/>
  <c r="Q119" i="4"/>
  <c r="S118" i="4"/>
  <c r="M117" i="4"/>
  <c r="O116" i="4"/>
  <c r="Q115" i="4"/>
  <c r="S114" i="4"/>
  <c r="M113" i="4"/>
  <c r="O112" i="4"/>
  <c r="Q111" i="4"/>
  <c r="S110" i="4"/>
  <c r="M109" i="4"/>
  <c r="O108" i="4"/>
  <c r="Q107" i="4"/>
  <c r="S106" i="4"/>
  <c r="M105" i="4"/>
  <c r="O104" i="4"/>
  <c r="Q103" i="4"/>
  <c r="S102" i="4"/>
  <c r="M101" i="4"/>
  <c r="O100" i="4"/>
  <c r="Q99" i="4"/>
  <c r="S98" i="4"/>
  <c r="M97" i="4"/>
  <c r="O96" i="4"/>
  <c r="Q95" i="4"/>
  <c r="S94" i="4"/>
  <c r="M93" i="4"/>
  <c r="O92" i="4"/>
  <c r="Q91" i="4"/>
  <c r="S90" i="4"/>
  <c r="M89" i="4"/>
  <c r="M159" i="4"/>
  <c r="N159" i="4" s="1"/>
  <c r="O158" i="4"/>
  <c r="Q157" i="4"/>
  <c r="S156" i="4"/>
  <c r="L153" i="4"/>
  <c r="P152" i="4"/>
  <c r="O150" i="4"/>
  <c r="T149" i="4"/>
  <c r="L148" i="4"/>
  <c r="Q147" i="4"/>
  <c r="T144" i="4"/>
  <c r="P143" i="4"/>
  <c r="T141" i="4"/>
  <c r="L141" i="4"/>
  <c r="P139" i="4"/>
  <c r="T137" i="4"/>
  <c r="L137" i="4"/>
  <c r="P135" i="4"/>
  <c r="T133" i="4"/>
  <c r="L133" i="4"/>
  <c r="P131" i="4"/>
  <c r="T129" i="4"/>
  <c r="L129" i="4"/>
  <c r="P127" i="4"/>
  <c r="T125" i="4"/>
  <c r="L125" i="4"/>
  <c r="P123" i="4"/>
  <c r="T121" i="4"/>
  <c r="L121" i="4"/>
  <c r="P119" i="4"/>
  <c r="T117" i="4"/>
  <c r="L117" i="4"/>
  <c r="P115" i="4"/>
  <c r="T113" i="4"/>
  <c r="L113" i="4"/>
  <c r="P111" i="4"/>
  <c r="T109" i="4"/>
  <c r="L109" i="4"/>
  <c r="P107" i="4"/>
  <c r="T105" i="4"/>
  <c r="L105" i="4"/>
  <c r="P103" i="4"/>
  <c r="T101" i="4"/>
  <c r="L101" i="4"/>
  <c r="P99" i="4"/>
  <c r="T97" i="4"/>
  <c r="L97" i="4"/>
  <c r="P95" i="4"/>
  <c r="T93" i="4"/>
  <c r="L93" i="4"/>
  <c r="P91" i="4"/>
  <c r="T89" i="4"/>
  <c r="L89" i="4"/>
  <c r="M155" i="4"/>
  <c r="N155" i="4" s="1"/>
  <c r="O154" i="4"/>
  <c r="P151" i="4"/>
  <c r="T150" i="4"/>
  <c r="M149" i="4"/>
  <c r="S148" i="4"/>
  <c r="P146" i="4"/>
  <c r="T143" i="4"/>
  <c r="L143" i="4"/>
  <c r="P141" i="4"/>
  <c r="T139" i="4"/>
  <c r="L139" i="4"/>
  <c r="P137" i="4"/>
  <c r="T135" i="4"/>
  <c r="L135" i="4"/>
  <c r="P133" i="4"/>
  <c r="T131" i="4"/>
  <c r="L131" i="4"/>
  <c r="P129" i="4"/>
  <c r="T127" i="4"/>
  <c r="L127" i="4"/>
  <c r="P125" i="4"/>
  <c r="T123" i="4"/>
  <c r="L123" i="4"/>
  <c r="P121" i="4"/>
  <c r="T119" i="4"/>
  <c r="L119" i="4"/>
  <c r="P117" i="4"/>
  <c r="T115" i="4"/>
  <c r="L115" i="4"/>
  <c r="P113" i="4"/>
  <c r="T111" i="4"/>
  <c r="L111" i="4"/>
  <c r="P109" i="4"/>
  <c r="T107" i="4"/>
  <c r="L107" i="4"/>
  <c r="P105" i="4"/>
  <c r="T103" i="4"/>
  <c r="L103" i="4"/>
  <c r="P101" i="4"/>
  <c r="T99" i="4"/>
  <c r="L99" i="4"/>
  <c r="P97" i="4"/>
  <c r="T95" i="4"/>
  <c r="L95" i="4"/>
  <c r="P93" i="4"/>
  <c r="T91" i="4"/>
  <c r="L91" i="4"/>
  <c r="P89" i="4"/>
  <c r="T158" i="4"/>
  <c r="L154" i="4"/>
  <c r="Q153" i="4"/>
  <c r="S150" i="4"/>
  <c r="L149" i="4"/>
  <c r="P148" i="4"/>
  <c r="O146" i="4"/>
  <c r="T145" i="4"/>
  <c r="L144" i="4"/>
  <c r="S143" i="4"/>
  <c r="M142" i="4"/>
  <c r="O141" i="4"/>
  <c r="Q140" i="4"/>
  <c r="S139" i="4"/>
  <c r="M138" i="4"/>
  <c r="O137" i="4"/>
  <c r="Q136" i="4"/>
  <c r="S135" i="4"/>
  <c r="M134" i="4"/>
  <c r="O133" i="4"/>
  <c r="Q132" i="4"/>
  <c r="S131" i="4"/>
  <c r="M130" i="4"/>
  <c r="O129" i="4"/>
  <c r="Q128" i="4"/>
  <c r="S127" i="4"/>
  <c r="M126" i="4"/>
  <c r="O125" i="4"/>
  <c r="Q124" i="4"/>
  <c r="S123" i="4"/>
  <c r="M122" i="4"/>
  <c r="O121" i="4"/>
  <c r="Q120" i="4"/>
  <c r="S119" i="4"/>
  <c r="M118" i="4"/>
  <c r="O117" i="4"/>
  <c r="Q116" i="4"/>
  <c r="S115" i="4"/>
  <c r="M114" i="4"/>
  <c r="O113" i="4"/>
  <c r="Q112" i="4"/>
  <c r="S111" i="4"/>
  <c r="M110" i="4"/>
  <c r="N110" i="4" s="1"/>
  <c r="O109" i="4"/>
  <c r="Q108" i="4"/>
  <c r="S107" i="4"/>
  <c r="M106" i="4"/>
  <c r="O105" i="4"/>
  <c r="Q104" i="4"/>
  <c r="S103" i="4"/>
  <c r="M102" i="4"/>
  <c r="O101" i="4"/>
  <c r="Q100" i="4"/>
  <c r="S99" i="4"/>
  <c r="M98" i="4"/>
  <c r="O97" i="4"/>
  <c r="Q96" i="4"/>
  <c r="S95" i="4"/>
  <c r="M94" i="4"/>
  <c r="N94" i="4" s="1"/>
  <c r="O93" i="4"/>
  <c r="Q92" i="4"/>
  <c r="S91" i="4"/>
  <c r="M90" i="4"/>
  <c r="O89" i="4"/>
  <c r="Q88" i="4"/>
  <c r="M157" i="4"/>
  <c r="N157" i="4" s="1"/>
  <c r="Q155" i="4"/>
  <c r="Q149" i="4"/>
  <c r="S146" i="4"/>
  <c r="L145" i="4"/>
  <c r="L140" i="4"/>
  <c r="P138" i="4"/>
  <c r="T136" i="4"/>
  <c r="L132" i="4"/>
  <c r="P130" i="4"/>
  <c r="T128" i="4"/>
  <c r="L124" i="4"/>
  <c r="P122" i="4"/>
  <c r="T120" i="4"/>
  <c r="L116" i="4"/>
  <c r="P114" i="4"/>
  <c r="T112" i="4"/>
  <c r="L108" i="4"/>
  <c r="P106" i="4"/>
  <c r="T104" i="4"/>
  <c r="L100" i="4"/>
  <c r="P98" i="4"/>
  <c r="T96" i="4"/>
  <c r="L92" i="4"/>
  <c r="P90" i="4"/>
  <c r="L88" i="4"/>
  <c r="P86" i="4"/>
  <c r="T84" i="4"/>
  <c r="L84" i="4"/>
  <c r="P82" i="4"/>
  <c r="T80" i="4"/>
  <c r="L80" i="4"/>
  <c r="P78" i="4"/>
  <c r="T76" i="4"/>
  <c r="L76" i="4"/>
  <c r="P74" i="4"/>
  <c r="T72" i="4"/>
  <c r="L72" i="4"/>
  <c r="N72" i="4" s="1"/>
  <c r="P70" i="4"/>
  <c r="T68" i="4"/>
  <c r="L68" i="4"/>
  <c r="P66" i="4"/>
  <c r="T64" i="4"/>
  <c r="L64" i="4"/>
  <c r="P62" i="4"/>
  <c r="T60" i="4"/>
  <c r="L60" i="4"/>
  <c r="P58" i="4"/>
  <c r="T56" i="4"/>
  <c r="L56" i="4"/>
  <c r="P54" i="4"/>
  <c r="T52" i="4"/>
  <c r="L52" i="4"/>
  <c r="N52" i="4" s="1"/>
  <c r="P50" i="4"/>
  <c r="O148" i="4"/>
  <c r="T146" i="4"/>
  <c r="Q142" i="4"/>
  <c r="S140" i="4"/>
  <c r="Q138" i="4"/>
  <c r="Q137" i="4"/>
  <c r="P136" i="4"/>
  <c r="O135" i="4"/>
  <c r="P134" i="4"/>
  <c r="Q133" i="4"/>
  <c r="P132" i="4"/>
  <c r="O131" i="4"/>
  <c r="O130" i="4"/>
  <c r="M128" i="4"/>
  <c r="O126" i="4"/>
  <c r="M124" i="4"/>
  <c r="M123" i="4"/>
  <c r="L122" i="4"/>
  <c r="L120" i="4"/>
  <c r="M119" i="4"/>
  <c r="N119" i="4" s="1"/>
  <c r="L118" i="4"/>
  <c r="T87" i="4"/>
  <c r="T86" i="4"/>
  <c r="T85" i="4"/>
  <c r="S84" i="4"/>
  <c r="S83" i="4"/>
  <c r="S82" i="4"/>
  <c r="S81" i="4"/>
  <c r="Q77" i="4"/>
  <c r="Q76" i="4"/>
  <c r="Q75" i="4"/>
  <c r="Q74" i="4"/>
  <c r="P73" i="4"/>
  <c r="P72" i="4"/>
  <c r="P71" i="4"/>
  <c r="O70" i="4"/>
  <c r="O69" i="4"/>
  <c r="O68" i="4"/>
  <c r="O67" i="4"/>
  <c r="M63" i="4"/>
  <c r="M62" i="4"/>
  <c r="M61" i="4"/>
  <c r="M60" i="4"/>
  <c r="N60" i="4" s="1"/>
  <c r="L59" i="4"/>
  <c r="L58" i="4"/>
  <c r="N58" i="4" s="1"/>
  <c r="L57" i="4"/>
  <c r="T55" i="4"/>
  <c r="T54" i="4"/>
  <c r="T53" i="4"/>
  <c r="S52" i="4"/>
  <c r="S51" i="4"/>
  <c r="S50" i="4"/>
  <c r="T49" i="4"/>
  <c r="L49" i="4"/>
  <c r="P47" i="4"/>
  <c r="T45" i="4"/>
  <c r="L45" i="4"/>
  <c r="N45" i="4" s="1"/>
  <c r="P43" i="4"/>
  <c r="T41" i="4"/>
  <c r="L41" i="4"/>
  <c r="P156" i="4"/>
  <c r="P154" i="4"/>
  <c r="O152" i="4"/>
  <c r="L142" i="4"/>
  <c r="S137" i="4"/>
  <c r="M136" i="4"/>
  <c r="M135" i="4"/>
  <c r="N135" i="4" s="1"/>
  <c r="T130" i="4"/>
  <c r="Q129" i="4"/>
  <c r="L128" i="4"/>
  <c r="Q122" i="4"/>
  <c r="T116" i="4"/>
  <c r="O114" i="4"/>
  <c r="S109" i="4"/>
  <c r="S108" i="4"/>
  <c r="O107" i="4"/>
  <c r="L106" i="4"/>
  <c r="T102" i="4"/>
  <c r="P100" i="4"/>
  <c r="M99" i="4"/>
  <c r="N99" i="4" s="1"/>
  <c r="Q94" i="4"/>
  <c r="Q93" i="4"/>
  <c r="M92" i="4"/>
  <c r="N92" i="4" s="1"/>
  <c r="O86" i="4"/>
  <c r="M85" i="4"/>
  <c r="Q83" i="4"/>
  <c r="L81" i="4"/>
  <c r="S80" i="4"/>
  <c r="P79" i="4"/>
  <c r="M78" i="4"/>
  <c r="O75" i="4"/>
  <c r="L74" i="4"/>
  <c r="T73" i="4"/>
  <c r="Q72" i="4"/>
  <c r="M71" i="4"/>
  <c r="S69" i="4"/>
  <c r="P68" i="4"/>
  <c r="L67" i="4"/>
  <c r="T66" i="4"/>
  <c r="Q65" i="4"/>
  <c r="O64" i="4"/>
  <c r="S62" i="4"/>
  <c r="P61" i="4"/>
  <c r="T59" i="4"/>
  <c r="O57" i="4"/>
  <c r="M56" i="4"/>
  <c r="N56" i="4" s="1"/>
  <c r="S55" i="4"/>
  <c r="Q54" i="4"/>
  <c r="O50" i="4"/>
  <c r="O49" i="4"/>
  <c r="O48" i="4"/>
  <c r="M44" i="4"/>
  <c r="N44" i="4" s="1"/>
  <c r="M43" i="4"/>
  <c r="M42" i="4"/>
  <c r="N42" i="4" s="1"/>
  <c r="M41" i="4"/>
  <c r="N41" i="4" s="1"/>
  <c r="M40" i="4"/>
  <c r="O39" i="4"/>
  <c r="Q38" i="4"/>
  <c r="S37" i="4"/>
  <c r="M36" i="4"/>
  <c r="N36" i="4" s="1"/>
  <c r="O35" i="4"/>
  <c r="Q34" i="4"/>
  <c r="S33" i="4"/>
  <c r="M32" i="4"/>
  <c r="O31" i="4"/>
  <c r="Q30" i="4"/>
  <c r="S29" i="4"/>
  <c r="M28" i="4"/>
  <c r="N28" i="4" s="1"/>
  <c r="O27" i="4"/>
  <c r="Q26" i="4"/>
  <c r="S25" i="4"/>
  <c r="M24" i="4"/>
  <c r="O23" i="4"/>
  <c r="Q22" i="4"/>
  <c r="S21" i="4"/>
  <c r="M20" i="4"/>
  <c r="O19" i="4"/>
  <c r="Q18" i="4"/>
  <c r="S17" i="4"/>
  <c r="M16" i="4"/>
  <c r="N16" i="4" s="1"/>
  <c r="O15" i="4"/>
  <c r="Q14" i="4"/>
  <c r="S13" i="4"/>
  <c r="M12" i="4"/>
  <c r="O11" i="4"/>
  <c r="Q10" i="4"/>
  <c r="S158" i="4"/>
  <c r="O156" i="4"/>
  <c r="L152" i="4"/>
  <c r="L150" i="4"/>
  <c r="T148" i="4"/>
  <c r="S144" i="4"/>
  <c r="M143" i="4"/>
  <c r="N143" i="4" s="1"/>
  <c r="T138" i="4"/>
  <c r="L136" i="4"/>
  <c r="Q130" i="4"/>
  <c r="T124" i="4"/>
  <c r="T154" i="4"/>
  <c r="P144" i="4"/>
  <c r="L130" i="4"/>
  <c r="O127" i="4"/>
  <c r="S125" i="4"/>
  <c r="Q121" i="4"/>
  <c r="T118" i="4"/>
  <c r="Q117" i="4"/>
  <c r="Q113" i="4"/>
  <c r="L112" i="4"/>
  <c r="T110" i="4"/>
  <c r="Q109" i="4"/>
  <c r="Q105" i="4"/>
  <c r="L104" i="4"/>
  <c r="Q101" i="4"/>
  <c r="Q97" i="4"/>
  <c r="L96" i="4"/>
  <c r="Q89" i="4"/>
  <c r="P88" i="4"/>
  <c r="Q86" i="4"/>
  <c r="P84" i="4"/>
  <c r="Q82" i="4"/>
  <c r="P80" i="4"/>
  <c r="Q78" i="4"/>
  <c r="L77" i="4"/>
  <c r="P76" i="4"/>
  <c r="L73" i="4"/>
  <c r="N73" i="4" s="1"/>
  <c r="L69" i="4"/>
  <c r="L65" i="4"/>
  <c r="L63" i="4"/>
  <c r="L61" i="4"/>
  <c r="M59" i="4"/>
  <c r="S58" i="4"/>
  <c r="M57" i="4"/>
  <c r="M55" i="4"/>
  <c r="N55" i="4" s="1"/>
  <c r="S54" i="4"/>
  <c r="M53" i="4"/>
  <c r="N53" i="4" s="1"/>
  <c r="M51" i="4"/>
  <c r="T50" i="4"/>
  <c r="P49" i="4"/>
  <c r="L48" i="4"/>
  <c r="T47" i="4"/>
  <c r="Q46" i="4"/>
  <c r="O45" i="4"/>
  <c r="S43" i="4"/>
  <c r="P42" i="4"/>
  <c r="T40" i="4"/>
  <c r="T39" i="4"/>
  <c r="T38" i="4"/>
  <c r="T37" i="4"/>
  <c r="S36" i="4"/>
  <c r="S35" i="4"/>
  <c r="S34" i="4"/>
  <c r="Q29" i="4"/>
  <c r="Q28" i="4"/>
  <c r="Q27" i="4"/>
  <c r="P26" i="4"/>
  <c r="P25" i="4"/>
  <c r="P24" i="4"/>
  <c r="P23" i="4"/>
  <c r="O22" i="4"/>
  <c r="O21" i="4"/>
  <c r="O20" i="4"/>
  <c r="M15" i="4"/>
  <c r="M14" i="4"/>
  <c r="N14" i="4" s="1"/>
  <c r="M13" i="4"/>
  <c r="N13" i="4" s="1"/>
  <c r="L12" i="4"/>
  <c r="L11" i="4"/>
  <c r="N11" i="4" s="1"/>
  <c r="L10" i="4"/>
  <c r="N10" i="4" s="1"/>
  <c r="S154" i="4"/>
  <c r="M147" i="4"/>
  <c r="N147" i="4" s="1"/>
  <c r="O144" i="4"/>
  <c r="T142" i="4"/>
  <c r="O139" i="4"/>
  <c r="S136" i="4"/>
  <c r="M127" i="4"/>
  <c r="N127" i="4" s="1"/>
  <c r="T122" i="4"/>
  <c r="Q118" i="4"/>
  <c r="T114" i="4"/>
  <c r="Q110" i="4"/>
  <c r="T106" i="4"/>
  <c r="Q102" i="4"/>
  <c r="T98" i="4"/>
  <c r="T94" i="4"/>
  <c r="T90" i="4"/>
  <c r="O88" i="4"/>
  <c r="O84" i="4"/>
  <c r="O82" i="4"/>
  <c r="O80" i="4"/>
  <c r="O78" i="4"/>
  <c r="O76" i="4"/>
  <c r="O74" i="4"/>
  <c r="O72" i="4"/>
  <c r="L158" i="4"/>
  <c r="Q125" i="4"/>
  <c r="O123" i="4"/>
  <c r="P116" i="4"/>
  <c r="Q114" i="4"/>
  <c r="M111" i="4"/>
  <c r="N111" i="4" s="1"/>
  <c r="L102" i="4"/>
  <c r="S100" i="4"/>
  <c r="Q98" i="4"/>
  <c r="M95" i="4"/>
  <c r="N95" i="4" s="1"/>
  <c r="P87" i="4"/>
  <c r="S86" i="4"/>
  <c r="S85" i="4"/>
  <c r="Q79" i="4"/>
  <c r="T78" i="4"/>
  <c r="T77" i="4"/>
  <c r="M69" i="4"/>
  <c r="N69" i="4" s="1"/>
  <c r="Q68" i="4"/>
  <c r="T67" i="4"/>
  <c r="L66" i="4"/>
  <c r="N66" i="4" s="1"/>
  <c r="P65" i="4"/>
  <c r="O62" i="4"/>
  <c r="T61" i="4"/>
  <c r="P59" i="4"/>
  <c r="T58" i="4"/>
  <c r="O56" i="4"/>
  <c r="O53" i="4"/>
  <c r="Q52" i="4"/>
  <c r="M50" i="4"/>
  <c r="N50" i="4" s="1"/>
  <c r="S49" i="4"/>
  <c r="M48" i="4"/>
  <c r="S47" i="4"/>
  <c r="M46" i="4"/>
  <c r="S45" i="4"/>
  <c r="O44" i="4"/>
  <c r="T43" i="4"/>
  <c r="S41" i="4"/>
  <c r="O40" i="4"/>
  <c r="L39" i="4"/>
  <c r="S38" i="4"/>
  <c r="P37" i="4"/>
  <c r="O33" i="4"/>
  <c r="L32" i="4"/>
  <c r="T31" i="4"/>
  <c r="P30" i="4"/>
  <c r="S27" i="4"/>
  <c r="O26" i="4"/>
  <c r="M25" i="4"/>
  <c r="N25" i="4" s="1"/>
  <c r="T24" i="4"/>
  <c r="L21" i="4"/>
  <c r="S20" i="4"/>
  <c r="Q19" i="4"/>
  <c r="M18" i="4"/>
  <c r="N18" i="4" s="1"/>
  <c r="P15" i="4"/>
  <c r="L14" i="4"/>
  <c r="T13" i="4"/>
  <c r="Q12" i="4"/>
  <c r="T153" i="4"/>
  <c r="P147" i="4"/>
  <c r="S133" i="4"/>
  <c r="M131" i="4"/>
  <c r="N131" i="4" s="1"/>
  <c r="S129" i="4"/>
  <c r="S121" i="4"/>
  <c r="M116" i="4"/>
  <c r="N116" i="4" s="1"/>
  <c r="L114" i="4"/>
  <c r="S112" i="4"/>
  <c r="L146" i="4"/>
  <c r="S141" i="4"/>
  <c r="M139" i="4"/>
  <c r="N139" i="4" s="1"/>
  <c r="O119" i="4"/>
  <c r="S117" i="4"/>
  <c r="P112" i="4"/>
  <c r="P110" i="4"/>
  <c r="O103" i="4"/>
  <c r="L98" i="4"/>
  <c r="P96" i="4"/>
  <c r="P94" i="4"/>
  <c r="M91" i="4"/>
  <c r="N91" i="4" s="1"/>
  <c r="M87" i="4"/>
  <c r="N87" i="4" s="1"/>
  <c r="M86" i="4"/>
  <c r="N86" i="4" s="1"/>
  <c r="P85" i="4"/>
  <c r="T83" i="4"/>
  <c r="M79" i="4"/>
  <c r="N79" i="4" s="1"/>
  <c r="P77" i="4"/>
  <c r="T75" i="4"/>
  <c r="O71" i="4"/>
  <c r="S70" i="4"/>
  <c r="M68" i="4"/>
  <c r="N68" i="4" s="1"/>
  <c r="M65" i="4"/>
  <c r="N65" i="4" s="1"/>
  <c r="Q64" i="4"/>
  <c r="T63" i="4"/>
  <c r="L62" i="4"/>
  <c r="Q61" i="4"/>
  <c r="O58" i="4"/>
  <c r="T57" i="4"/>
  <c r="P55" i="4"/>
  <c r="O52" i="4"/>
  <c r="T51" i="4"/>
  <c r="Q49" i="4"/>
  <c r="Q47" i="4"/>
  <c r="Q45" i="4"/>
  <c r="Q43" i="4"/>
  <c r="Q41" i="4"/>
  <c r="L40" i="4"/>
  <c r="S39" i="4"/>
  <c r="P38" i="4"/>
  <c r="O34" i="4"/>
  <c r="M33" i="4"/>
  <c r="N33" i="4" s="1"/>
  <c r="T32" i="4"/>
  <c r="Q31" i="4"/>
  <c r="L29" i="4"/>
  <c r="N29" i="4" s="1"/>
  <c r="S28" i="4"/>
  <c r="P27" i="4"/>
  <c r="M26" i="4"/>
  <c r="N26" i="4" s="1"/>
  <c r="L22" i="4"/>
  <c r="N22" i="4" s="1"/>
  <c r="T21" i="4"/>
  <c r="Q20" i="4"/>
  <c r="M19" i="4"/>
  <c r="N19" i="4" s="1"/>
  <c r="P16" i="4"/>
  <c r="L15" i="4"/>
  <c r="T14" i="4"/>
  <c r="Q13" i="4"/>
  <c r="O12" i="4"/>
  <c r="S10" i="4"/>
  <c r="O143" i="4"/>
  <c r="Q141" i="4"/>
  <c r="T126" i="4"/>
  <c r="T152" i="4"/>
  <c r="T140" i="4"/>
  <c r="Q134" i="4"/>
  <c r="S132" i="4"/>
  <c r="P128" i="4"/>
  <c r="P126" i="4"/>
  <c r="P124" i="4"/>
  <c r="S120" i="4"/>
  <c r="M115" i="4"/>
  <c r="N115" i="4" s="1"/>
  <c r="S113" i="4"/>
  <c r="M108" i="4"/>
  <c r="N108" i="4" s="1"/>
  <c r="O106" i="4"/>
  <c r="S104" i="4"/>
  <c r="O99" i="4"/>
  <c r="S97" i="4"/>
  <c r="P92" i="4"/>
  <c r="O90" i="4"/>
  <c r="T88" i="4"/>
  <c r="L85" i="4"/>
  <c r="M84" i="4"/>
  <c r="N84" i="4" s="1"/>
  <c r="O83" i="4"/>
  <c r="Q81" i="4"/>
  <c r="M77" i="4"/>
  <c r="M76" i="4"/>
  <c r="N76" i="4" s="1"/>
  <c r="P75" i="4"/>
  <c r="S74" i="4"/>
  <c r="S73" i="4"/>
  <c r="M70" i="4"/>
  <c r="Q69" i="4"/>
  <c r="M67" i="4"/>
  <c r="N67" i="4" s="1"/>
  <c r="Q66" i="4"/>
  <c r="Q63" i="4"/>
  <c r="P60" i="4"/>
  <c r="S59" i="4"/>
  <c r="P57" i="4"/>
  <c r="S56" i="4"/>
  <c r="S53" i="4"/>
  <c r="O51" i="4"/>
  <c r="L47" i="4"/>
  <c r="N47" i="4" s="1"/>
  <c r="S46" i="4"/>
  <c r="L43" i="4"/>
  <c r="S42" i="4"/>
  <c r="P39" i="4"/>
  <c r="M38" i="4"/>
  <c r="Q36" i="4"/>
  <c r="L34" i="4"/>
  <c r="N34" i="4" s="1"/>
  <c r="T33" i="4"/>
  <c r="P32" i="4"/>
  <c r="M31" i="4"/>
  <c r="N31" i="4" s="1"/>
  <c r="O28" i="4"/>
  <c r="L27" i="4"/>
  <c r="N27" i="4" s="1"/>
  <c r="T26" i="4"/>
  <c r="Q25" i="4"/>
  <c r="S22" i="4"/>
  <c r="P21" i="4"/>
  <c r="L20" i="4"/>
  <c r="T19" i="4"/>
  <c r="O17" i="4"/>
  <c r="S15" i="4"/>
  <c r="P14" i="4"/>
  <c r="T12" i="4"/>
  <c r="O10" i="4"/>
  <c r="Q151" i="4"/>
  <c r="P142" i="4"/>
  <c r="P140" i="4"/>
  <c r="O138" i="4"/>
  <c r="O134" i="4"/>
  <c r="M132" i="4"/>
  <c r="N132" i="4" s="1"/>
  <c r="L126" i="4"/>
  <c r="P120" i="4"/>
  <c r="P118" i="4"/>
  <c r="O111" i="4"/>
  <c r="P104" i="4"/>
  <c r="P102" i="4"/>
  <c r="O95" i="4"/>
  <c r="L90" i="4"/>
  <c r="S88" i="4"/>
  <c r="S87" i="4"/>
  <c r="M83" i="4"/>
  <c r="M82" i="4"/>
  <c r="N82" i="4" s="1"/>
  <c r="P81" i="4"/>
  <c r="T79" i="4"/>
  <c r="M75" i="4"/>
  <c r="N75" i="4" s="1"/>
  <c r="Q73" i="4"/>
  <c r="T71" i="4"/>
  <c r="L70" i="4"/>
  <c r="P69" i="4"/>
  <c r="O66" i="4"/>
  <c r="T65" i="4"/>
  <c r="P63" i="4"/>
  <c r="T62" i="4"/>
  <c r="O60" i="4"/>
  <c r="Q56" i="4"/>
  <c r="M54" i="4"/>
  <c r="Q53" i="4"/>
  <c r="L51" i="4"/>
  <c r="Q50" i="4"/>
  <c r="Q48" i="4"/>
  <c r="P46" i="4"/>
  <c r="Q44" i="4"/>
  <c r="Q42" i="4"/>
  <c r="Q40" i="4"/>
  <c r="L38" i="4"/>
  <c r="P36" i="4"/>
  <c r="M35" i="4"/>
  <c r="N35" i="4" s="1"/>
  <c r="Q33" i="4"/>
  <c r="O32" i="4"/>
  <c r="L31" i="4"/>
  <c r="T30" i="4"/>
  <c r="P29" i="4"/>
  <c r="S26" i="4"/>
  <c r="O25" i="4"/>
  <c r="L24" i="4"/>
  <c r="T23" i="4"/>
  <c r="S19" i="4"/>
  <c r="P18" i="4"/>
  <c r="Q159" i="4"/>
  <c r="M151" i="4"/>
  <c r="N151" i="4" s="1"/>
  <c r="M145" i="4"/>
  <c r="N145" i="4" s="1"/>
  <c r="O142" i="4"/>
  <c r="M140" i="4"/>
  <c r="N140" i="4" s="1"/>
  <c r="L138" i="4"/>
  <c r="L134" i="4"/>
  <c r="M120" i="4"/>
  <c r="N120" i="4" s="1"/>
  <c r="O118" i="4"/>
  <c r="S116" i="4"/>
  <c r="M104" i="4"/>
  <c r="N104" i="4" s="1"/>
  <c r="O102" i="4"/>
  <c r="T100" i="4"/>
  <c r="S93" i="4"/>
  <c r="Q87" i="4"/>
  <c r="Q11" i="4"/>
  <c r="P12" i="4"/>
  <c r="O13" i="4"/>
  <c r="M21" i="4"/>
  <c r="N21" i="4" s="1"/>
  <c r="P22" i="4"/>
  <c r="S23" i="4"/>
  <c r="L30" i="4"/>
  <c r="P33" i="4"/>
  <c r="T34" i="4"/>
  <c r="T35" i="4"/>
  <c r="T36" i="4"/>
  <c r="O41" i="4"/>
  <c r="O42" i="4"/>
  <c r="O47" i="4"/>
  <c r="S48" i="4"/>
  <c r="Q55" i="4"/>
  <c r="Q62" i="4"/>
  <c r="O65" i="4"/>
  <c r="L71" i="4"/>
  <c r="T74" i="4"/>
  <c r="S79" i="4"/>
  <c r="M81" i="4"/>
  <c r="N81" i="4" s="1"/>
  <c r="M88" i="4"/>
  <c r="N88" i="4" s="1"/>
  <c r="M96" i="4"/>
  <c r="T108" i="4"/>
  <c r="S124" i="4"/>
  <c r="L15" i="1"/>
  <c r="D35" i="2"/>
  <c r="N23" i="4"/>
  <c r="J25" i="1"/>
  <c r="F16" i="1"/>
  <c r="M15" i="1"/>
  <c r="N15" i="1" s="1"/>
  <c r="E15" i="1"/>
  <c r="D14" i="1"/>
  <c r="C13" i="1"/>
  <c r="J12" i="1"/>
  <c r="I11" i="1"/>
  <c r="P10" i="1"/>
  <c r="B3" i="1"/>
  <c r="J26" i="1"/>
  <c r="J23" i="1"/>
  <c r="F17" i="1"/>
  <c r="C16" i="1"/>
  <c r="I15" i="1"/>
  <c r="O14" i="1"/>
  <c r="F14" i="1"/>
  <c r="O11" i="1"/>
  <c r="F11" i="1"/>
  <c r="C10" i="1"/>
  <c r="J28" i="1"/>
  <c r="J16" i="1"/>
  <c r="O15" i="1"/>
  <c r="D15" i="1"/>
  <c r="I14" i="1"/>
  <c r="D13" i="1"/>
  <c r="I12" i="1"/>
  <c r="D11" i="1"/>
  <c r="I10" i="1"/>
  <c r="C17" i="1"/>
  <c r="G14" i="1"/>
  <c r="H14" i="1" s="1"/>
  <c r="J13" i="1"/>
  <c r="P12" i="1"/>
  <c r="F12" i="1"/>
  <c r="F10" i="1"/>
  <c r="M10" i="1"/>
  <c r="J11" i="1"/>
  <c r="G12" i="1"/>
  <c r="H12" i="1" s="1"/>
  <c r="F13" i="1"/>
  <c r="C14" i="1"/>
  <c r="P15" i="1"/>
  <c r="O16" i="1"/>
  <c r="C36" i="1"/>
  <c r="D37" i="1"/>
  <c r="P37" i="1"/>
  <c r="O39" i="1"/>
  <c r="J11" i="2"/>
  <c r="F11" i="2"/>
  <c r="C24" i="2"/>
  <c r="D24" i="2" s="1"/>
  <c r="H26" i="2"/>
  <c r="K26" i="2" s="1"/>
  <c r="B22" i="3"/>
  <c r="B28" i="3" s="1"/>
  <c r="E26" i="3"/>
  <c r="F26" i="3" s="1"/>
  <c r="M30" i="4"/>
  <c r="P31" i="4"/>
  <c r="Q32" i="4"/>
  <c r="P41" i="4"/>
  <c r="T42" i="4"/>
  <c r="L46" i="4"/>
  <c r="T48" i="4"/>
  <c r="P51" i="4"/>
  <c r="L54" i="4"/>
  <c r="Q58" i="4"/>
  <c r="O61" i="4"/>
  <c r="M64" i="4"/>
  <c r="N64" i="4" s="1"/>
  <c r="S65" i="4"/>
  <c r="S68" i="4"/>
  <c r="Q71" i="4"/>
  <c r="S76" i="4"/>
  <c r="L78" i="4"/>
  <c r="O81" i="4"/>
  <c r="L83" i="4"/>
  <c r="S92" i="4"/>
  <c r="S96" i="4"/>
  <c r="S105" i="4"/>
  <c r="H10" i="3"/>
  <c r="B35" i="3"/>
  <c r="E36" i="3"/>
  <c r="E10" i="4"/>
  <c r="F14" i="4"/>
  <c r="D17" i="4"/>
  <c r="E21" i="4"/>
  <c r="C24" i="4"/>
  <c r="F25" i="4"/>
  <c r="D28" i="4"/>
  <c r="C31" i="4"/>
  <c r="F32" i="4"/>
  <c r="D35" i="4"/>
  <c r="C38" i="4"/>
  <c r="E39" i="4"/>
  <c r="F46" i="4"/>
  <c r="E50" i="4"/>
  <c r="F53" i="4"/>
  <c r="F56" i="4"/>
  <c r="C63" i="4"/>
  <c r="C66" i="4"/>
  <c r="D69" i="4"/>
  <c r="D73" i="4"/>
  <c r="F80" i="4"/>
  <c r="D81" i="4"/>
  <c r="E87" i="4"/>
  <c r="F88" i="4"/>
  <c r="F117" i="4"/>
  <c r="E119" i="4"/>
  <c r="E131" i="4"/>
  <c r="F137" i="4"/>
  <c r="F139" i="4"/>
  <c r="D146" i="4"/>
  <c r="E149" i="4"/>
  <c r="N108" i="5"/>
  <c r="R107" i="5"/>
  <c r="N106" i="5"/>
  <c r="R105" i="5"/>
  <c r="N104" i="5"/>
  <c r="R103" i="5"/>
  <c r="N102" i="5"/>
  <c r="R101" i="5"/>
  <c r="N100" i="5"/>
  <c r="R99" i="5"/>
  <c r="N98" i="5"/>
  <c r="R97" i="5"/>
  <c r="N96" i="5"/>
  <c r="R95" i="5"/>
  <c r="N94" i="5"/>
  <c r="R93" i="5"/>
  <c r="N92" i="5"/>
  <c r="R91" i="5"/>
  <c r="N90" i="5"/>
  <c r="R89" i="5"/>
  <c r="N88" i="5"/>
  <c r="R87" i="5"/>
  <c r="N86" i="5"/>
  <c r="R85" i="5"/>
  <c r="M108" i="5"/>
  <c r="Q107" i="5"/>
  <c r="M106" i="5"/>
  <c r="Q105" i="5"/>
  <c r="M104" i="5"/>
  <c r="Q103" i="5"/>
  <c r="M102" i="5"/>
  <c r="Q101" i="5"/>
  <c r="M100" i="5"/>
  <c r="Q99" i="5"/>
  <c r="M98" i="5"/>
  <c r="Q97" i="5"/>
  <c r="M96" i="5"/>
  <c r="Q95" i="5"/>
  <c r="M94" i="5"/>
  <c r="Q93" i="5"/>
  <c r="M92" i="5"/>
  <c r="Q91" i="5"/>
  <c r="M90" i="5"/>
  <c r="Q89" i="5"/>
  <c r="M88" i="5"/>
  <c r="Q87" i="5"/>
  <c r="M86" i="5"/>
  <c r="Q85" i="5"/>
  <c r="R108" i="5"/>
  <c r="N107" i="5"/>
  <c r="R106" i="5"/>
  <c r="N105" i="5"/>
  <c r="R104" i="5"/>
  <c r="N103" i="5"/>
  <c r="R102" i="5"/>
  <c r="N101" i="5"/>
  <c r="R100" i="5"/>
  <c r="N99" i="5"/>
  <c r="R98" i="5"/>
  <c r="N97" i="5"/>
  <c r="R96" i="5"/>
  <c r="N95" i="5"/>
  <c r="O95" i="5" s="1"/>
  <c r="R94" i="5"/>
  <c r="N93" i="5"/>
  <c r="R92" i="5"/>
  <c r="N91" i="5"/>
  <c r="R90" i="5"/>
  <c r="N89" i="5"/>
  <c r="R88" i="5"/>
  <c r="N87" i="5"/>
  <c r="R86" i="5"/>
  <c r="N85" i="5"/>
  <c r="Q108" i="5"/>
  <c r="P108" i="5" s="1"/>
  <c r="M107" i="5"/>
  <c r="Q106" i="5"/>
  <c r="P106" i="5" s="1"/>
  <c r="M105" i="5"/>
  <c r="Q104" i="5"/>
  <c r="P104" i="5" s="1"/>
  <c r="M103" i="5"/>
  <c r="Q102" i="5"/>
  <c r="P102" i="5" s="1"/>
  <c r="M101" i="5"/>
  <c r="Q100" i="5"/>
  <c r="P100" i="5" s="1"/>
  <c r="M99" i="5"/>
  <c r="Q98" i="5"/>
  <c r="P98" i="5" s="1"/>
  <c r="M97" i="5"/>
  <c r="Q96" i="5"/>
  <c r="P96" i="5" s="1"/>
  <c r="M95" i="5"/>
  <c r="Q94" i="5"/>
  <c r="P94" i="5" s="1"/>
  <c r="M93" i="5"/>
  <c r="Q92" i="5"/>
  <c r="P92" i="5" s="1"/>
  <c r="M91" i="5"/>
  <c r="Q90" i="5"/>
  <c r="P90" i="5" s="1"/>
  <c r="M89" i="5"/>
  <c r="Q88" i="5"/>
  <c r="P88" i="5" s="1"/>
  <c r="M87" i="5"/>
  <c r="Q86" i="5"/>
  <c r="P86" i="5" s="1"/>
  <c r="M85" i="5"/>
  <c r="L108" i="5"/>
  <c r="T106" i="5"/>
  <c r="L104" i="5"/>
  <c r="T102" i="5"/>
  <c r="L100" i="5"/>
  <c r="T98" i="5"/>
  <c r="L96" i="5"/>
  <c r="T94" i="5"/>
  <c r="L92" i="5"/>
  <c r="T90" i="5"/>
  <c r="L88" i="5"/>
  <c r="T86" i="5"/>
  <c r="S84" i="5"/>
  <c r="S82" i="5"/>
  <c r="S80" i="5"/>
  <c r="S78" i="5"/>
  <c r="S76" i="5"/>
  <c r="S74" i="5"/>
  <c r="S106" i="5"/>
  <c r="S102" i="5"/>
  <c r="S98" i="5"/>
  <c r="S94" i="5"/>
  <c r="S90" i="5"/>
  <c r="S86" i="5"/>
  <c r="R84" i="5"/>
  <c r="N83" i="5"/>
  <c r="R82" i="5"/>
  <c r="N81" i="5"/>
  <c r="R80" i="5"/>
  <c r="N79" i="5"/>
  <c r="O79" i="5" s="1"/>
  <c r="R78" i="5"/>
  <c r="N77" i="5"/>
  <c r="R76" i="5"/>
  <c r="N75" i="5"/>
  <c r="R74" i="5"/>
  <c r="N73" i="5"/>
  <c r="T108" i="5"/>
  <c r="L106" i="5"/>
  <c r="T104" i="5"/>
  <c r="L102" i="5"/>
  <c r="T100" i="5"/>
  <c r="L98" i="5"/>
  <c r="T96" i="5"/>
  <c r="L94" i="5"/>
  <c r="T92" i="5"/>
  <c r="L90" i="5"/>
  <c r="T88" i="5"/>
  <c r="L86" i="5"/>
  <c r="S83" i="5"/>
  <c r="S81" i="5"/>
  <c r="S79" i="5"/>
  <c r="S77" i="5"/>
  <c r="S75" i="5"/>
  <c r="S73" i="5"/>
  <c r="L107" i="5"/>
  <c r="T105" i="5"/>
  <c r="L103" i="5"/>
  <c r="T101" i="5"/>
  <c r="L99" i="5"/>
  <c r="T97" i="5"/>
  <c r="L95" i="5"/>
  <c r="T93" i="5"/>
  <c r="L91" i="5"/>
  <c r="T89" i="5"/>
  <c r="L87" i="5"/>
  <c r="T85" i="5"/>
  <c r="M84" i="5"/>
  <c r="Q83" i="5"/>
  <c r="M82" i="5"/>
  <c r="Q81" i="5"/>
  <c r="P81" i="5" s="1"/>
  <c r="M80" i="5"/>
  <c r="Q79" i="5"/>
  <c r="M78" i="5"/>
  <c r="Q77" i="5"/>
  <c r="P77" i="5" s="1"/>
  <c r="M76" i="5"/>
  <c r="Q75" i="5"/>
  <c r="T107" i="5"/>
  <c r="L105" i="5"/>
  <c r="T99" i="5"/>
  <c r="L97" i="5"/>
  <c r="T91" i="5"/>
  <c r="L89" i="5"/>
  <c r="Q82" i="5"/>
  <c r="M81" i="5"/>
  <c r="Q78" i="5"/>
  <c r="M77" i="5"/>
  <c r="Q74" i="5"/>
  <c r="T73" i="5"/>
  <c r="N72" i="5"/>
  <c r="R71" i="5"/>
  <c r="N70" i="5"/>
  <c r="R69" i="5"/>
  <c r="N68" i="5"/>
  <c r="R67" i="5"/>
  <c r="N66" i="5"/>
  <c r="R65" i="5"/>
  <c r="N64" i="5"/>
  <c r="R63" i="5"/>
  <c r="N62" i="5"/>
  <c r="R61" i="5"/>
  <c r="S107" i="5"/>
  <c r="S99" i="5"/>
  <c r="S91" i="5"/>
  <c r="T83" i="5"/>
  <c r="L81" i="5"/>
  <c r="T79" i="5"/>
  <c r="L77" i="5"/>
  <c r="T75" i="5"/>
  <c r="R73" i="5"/>
  <c r="M72" i="5"/>
  <c r="Q71" i="5"/>
  <c r="M70" i="5"/>
  <c r="Q69" i="5"/>
  <c r="M68" i="5"/>
  <c r="Q67" i="5"/>
  <c r="M66" i="5"/>
  <c r="Q65" i="5"/>
  <c r="M64" i="5"/>
  <c r="Q63" i="5"/>
  <c r="M62" i="5"/>
  <c r="Q61" i="5"/>
  <c r="S103" i="5"/>
  <c r="S95" i="5"/>
  <c r="S87" i="5"/>
  <c r="L83" i="5"/>
  <c r="T81" i="5"/>
  <c r="L79" i="5"/>
  <c r="T77" i="5"/>
  <c r="L75" i="5"/>
  <c r="L73" i="5"/>
  <c r="Q72" i="5"/>
  <c r="M71" i="5"/>
  <c r="Q70" i="5"/>
  <c r="M69" i="5"/>
  <c r="Q68" i="5"/>
  <c r="P68" i="5" s="1"/>
  <c r="M67" i="5"/>
  <c r="Q66" i="5"/>
  <c r="M65" i="5"/>
  <c r="Q64" i="5"/>
  <c r="M63" i="5"/>
  <c r="Q62" i="5"/>
  <c r="M61" i="5"/>
  <c r="S104" i="5"/>
  <c r="S96" i="5"/>
  <c r="S88" i="5"/>
  <c r="N84" i="5"/>
  <c r="R81" i="5"/>
  <c r="N80" i="5"/>
  <c r="R77" i="5"/>
  <c r="N76" i="5"/>
  <c r="O76" i="5" s="1"/>
  <c r="T71" i="5"/>
  <c r="L71" i="5"/>
  <c r="T69" i="5"/>
  <c r="L69" i="5"/>
  <c r="T67" i="5"/>
  <c r="L67" i="5"/>
  <c r="T65" i="5"/>
  <c r="L65" i="5"/>
  <c r="T63" i="5"/>
  <c r="L63" i="5"/>
  <c r="T61" i="5"/>
  <c r="L61" i="5"/>
  <c r="S108" i="5"/>
  <c r="S92" i="5"/>
  <c r="R79" i="5"/>
  <c r="N78" i="5"/>
  <c r="O78" i="5" s="1"/>
  <c r="L72" i="5"/>
  <c r="T70" i="5"/>
  <c r="L68" i="5"/>
  <c r="T66" i="5"/>
  <c r="L64" i="5"/>
  <c r="T62" i="5"/>
  <c r="T59" i="5"/>
  <c r="L59" i="5"/>
  <c r="T57" i="5"/>
  <c r="L57" i="5"/>
  <c r="T55" i="5"/>
  <c r="L55" i="5"/>
  <c r="T53" i="5"/>
  <c r="L53" i="5"/>
  <c r="T51" i="5"/>
  <c r="L51" i="5"/>
  <c r="T49" i="5"/>
  <c r="L49" i="5"/>
  <c r="S101" i="5"/>
  <c r="S85" i="5"/>
  <c r="T80" i="5"/>
  <c r="L78" i="5"/>
  <c r="S70" i="5"/>
  <c r="S66" i="5"/>
  <c r="S62" i="5"/>
  <c r="S59" i="5"/>
  <c r="S57" i="5"/>
  <c r="S55" i="5"/>
  <c r="S53" i="5"/>
  <c r="S51" i="5"/>
  <c r="S49" i="5"/>
  <c r="S93" i="5"/>
  <c r="T84" i="5"/>
  <c r="L82" i="5"/>
  <c r="T76" i="5"/>
  <c r="M74" i="5"/>
  <c r="S72" i="5"/>
  <c r="S68" i="5"/>
  <c r="S64" i="5"/>
  <c r="S60" i="5"/>
  <c r="S58" i="5"/>
  <c r="S56" i="5"/>
  <c r="S54" i="5"/>
  <c r="S52" i="5"/>
  <c r="S50" i="5"/>
  <c r="S48" i="5"/>
  <c r="T95" i="5"/>
  <c r="L93" i="5"/>
  <c r="Q84" i="5"/>
  <c r="P84" i="5" s="1"/>
  <c r="M83" i="5"/>
  <c r="Q76" i="5"/>
  <c r="M75" i="5"/>
  <c r="L74" i="5"/>
  <c r="M73" i="5"/>
  <c r="R72" i="5"/>
  <c r="N71" i="5"/>
  <c r="O71" i="5" s="1"/>
  <c r="R68" i="5"/>
  <c r="N67" i="5"/>
  <c r="O67" i="5" s="1"/>
  <c r="R64" i="5"/>
  <c r="N63" i="5"/>
  <c r="O63" i="5" s="1"/>
  <c r="R60" i="5"/>
  <c r="N59" i="5"/>
  <c r="R58" i="5"/>
  <c r="N57" i="5"/>
  <c r="O57" i="5" s="1"/>
  <c r="R56" i="5"/>
  <c r="N55" i="5"/>
  <c r="R54" i="5"/>
  <c r="N53" i="5"/>
  <c r="O53" i="5" s="1"/>
  <c r="R52" i="5"/>
  <c r="N51" i="5"/>
  <c r="R50" i="5"/>
  <c r="N49" i="5"/>
  <c r="O49" i="5" s="1"/>
  <c r="R48" i="5"/>
  <c r="T103" i="5"/>
  <c r="L85" i="5"/>
  <c r="Q80" i="5"/>
  <c r="P80" i="5" s="1"/>
  <c r="R66" i="5"/>
  <c r="N65" i="5"/>
  <c r="R59" i="5"/>
  <c r="N58" i="5"/>
  <c r="R55" i="5"/>
  <c r="N54" i="5"/>
  <c r="R51" i="5"/>
  <c r="N50" i="5"/>
  <c r="M47" i="5"/>
  <c r="Q46" i="5"/>
  <c r="M45" i="5"/>
  <c r="Q44" i="5"/>
  <c r="P44" i="5" s="1"/>
  <c r="M43" i="5"/>
  <c r="Q42" i="5"/>
  <c r="M41" i="5"/>
  <c r="Q40" i="5"/>
  <c r="M39" i="5"/>
  <c r="Q38" i="5"/>
  <c r="M37" i="5"/>
  <c r="Q36" i="5"/>
  <c r="P36" i="5" s="1"/>
  <c r="M35" i="5"/>
  <c r="Q34" i="5"/>
  <c r="M33" i="5"/>
  <c r="Q32" i="5"/>
  <c r="M31" i="5"/>
  <c r="Q30" i="5"/>
  <c r="M29" i="5"/>
  <c r="Q28" i="5"/>
  <c r="P28" i="5" s="1"/>
  <c r="M27" i="5"/>
  <c r="Q26" i="5"/>
  <c r="M25" i="5"/>
  <c r="Q24" i="5"/>
  <c r="M23" i="5"/>
  <c r="Q22" i="5"/>
  <c r="M21" i="5"/>
  <c r="Q20" i="5"/>
  <c r="P20" i="5" s="1"/>
  <c r="M19" i="5"/>
  <c r="Q18" i="5"/>
  <c r="M17" i="5"/>
  <c r="Q16" i="5"/>
  <c r="M15" i="5"/>
  <c r="Q14" i="5"/>
  <c r="M13" i="5"/>
  <c r="Q12" i="5"/>
  <c r="P12" i="5" s="1"/>
  <c r="S89" i="5"/>
  <c r="T82" i="5"/>
  <c r="L80" i="5"/>
  <c r="S67" i="5"/>
  <c r="Q59" i="5"/>
  <c r="P59" i="5" s="1"/>
  <c r="M58" i="5"/>
  <c r="Q55" i="5"/>
  <c r="P55" i="5" s="1"/>
  <c r="M54" i="5"/>
  <c r="Q51" i="5"/>
  <c r="P51" i="5" s="1"/>
  <c r="M50" i="5"/>
  <c r="T47" i="5"/>
  <c r="L47" i="5"/>
  <c r="T45" i="5"/>
  <c r="L45" i="5"/>
  <c r="T43" i="5"/>
  <c r="L43" i="5"/>
  <c r="T41" i="5"/>
  <c r="L41" i="5"/>
  <c r="T39" i="5"/>
  <c r="L39" i="5"/>
  <c r="T37" i="5"/>
  <c r="L37" i="5"/>
  <c r="T35" i="5"/>
  <c r="L35" i="5"/>
  <c r="T33" i="5"/>
  <c r="L33" i="5"/>
  <c r="T31" i="5"/>
  <c r="L31" i="5"/>
  <c r="T29" i="5"/>
  <c r="L29" i="5"/>
  <c r="T27" i="5"/>
  <c r="L27" i="5"/>
  <c r="T25" i="5"/>
  <c r="L25" i="5"/>
  <c r="T23" i="5"/>
  <c r="L23" i="5"/>
  <c r="T21" i="5"/>
  <c r="L21" i="5"/>
  <c r="T19" i="5"/>
  <c r="L19" i="5"/>
  <c r="T17" i="5"/>
  <c r="L17" i="5"/>
  <c r="T15" i="5"/>
  <c r="L15" i="5"/>
  <c r="T13" i="5"/>
  <c r="L13" i="5"/>
  <c r="S105" i="5"/>
  <c r="T74" i="5"/>
  <c r="S71" i="5"/>
  <c r="S63" i="5"/>
  <c r="M60" i="5"/>
  <c r="Q57" i="5"/>
  <c r="M56" i="5"/>
  <c r="Q53" i="5"/>
  <c r="M52" i="5"/>
  <c r="Q49" i="5"/>
  <c r="P49" i="5" s="1"/>
  <c r="M48" i="5"/>
  <c r="T46" i="5"/>
  <c r="L46" i="5"/>
  <c r="T44" i="5"/>
  <c r="L44" i="5"/>
  <c r="T42" i="5"/>
  <c r="L42" i="5"/>
  <c r="T40" i="5"/>
  <c r="L40" i="5"/>
  <c r="T38" i="5"/>
  <c r="L38" i="5"/>
  <c r="T36" i="5"/>
  <c r="L36" i="5"/>
  <c r="T34" i="5"/>
  <c r="L34" i="5"/>
  <c r="T32" i="5"/>
  <c r="L32" i="5"/>
  <c r="T30" i="5"/>
  <c r="L30" i="5"/>
  <c r="T28" i="5"/>
  <c r="L28" i="5"/>
  <c r="T26" i="5"/>
  <c r="L26" i="5"/>
  <c r="T24" i="5"/>
  <c r="L24" i="5"/>
  <c r="T22" i="5"/>
  <c r="L22" i="5"/>
  <c r="T20" i="5"/>
  <c r="L20" i="5"/>
  <c r="T18" i="5"/>
  <c r="L18" i="5"/>
  <c r="T16" i="5"/>
  <c r="L16" i="5"/>
  <c r="T14" i="5"/>
  <c r="L14" i="5"/>
  <c r="T12" i="5"/>
  <c r="L12" i="5"/>
  <c r="S100" i="5"/>
  <c r="R83" i="5"/>
  <c r="N74" i="5"/>
  <c r="O74" i="5" s="1"/>
  <c r="T72" i="5"/>
  <c r="L70" i="5"/>
  <c r="T64" i="5"/>
  <c r="L62" i="5"/>
  <c r="L60" i="5"/>
  <c r="T58" i="5"/>
  <c r="L56" i="5"/>
  <c r="T54" i="5"/>
  <c r="L52" i="5"/>
  <c r="T50" i="5"/>
  <c r="L48" i="5"/>
  <c r="S46" i="5"/>
  <c r="S44" i="5"/>
  <c r="S42" i="5"/>
  <c r="S40" i="5"/>
  <c r="S38" i="5"/>
  <c r="S36" i="5"/>
  <c r="S34" i="5"/>
  <c r="S32" i="5"/>
  <c r="S30" i="5"/>
  <c r="S28" i="5"/>
  <c r="S26" i="5"/>
  <c r="S24" i="5"/>
  <c r="S22" i="5"/>
  <c r="S20" i="5"/>
  <c r="S18" i="5"/>
  <c r="S16" i="5"/>
  <c r="S14" i="5"/>
  <c r="S12" i="5"/>
  <c r="N82" i="5"/>
  <c r="O82" i="5" s="1"/>
  <c r="Q73" i="5"/>
  <c r="P73" i="5" s="1"/>
  <c r="T68" i="5"/>
  <c r="L66" i="5"/>
  <c r="T56" i="5"/>
  <c r="L54" i="5"/>
  <c r="T48" i="5"/>
  <c r="S45" i="5"/>
  <c r="S41" i="5"/>
  <c r="S37" i="5"/>
  <c r="S33" i="5"/>
  <c r="S29" i="5"/>
  <c r="S25" i="5"/>
  <c r="S21" i="5"/>
  <c r="S17" i="5"/>
  <c r="S13" i="5"/>
  <c r="M11" i="5"/>
  <c r="S97" i="5"/>
  <c r="S61" i="5"/>
  <c r="Q56" i="5"/>
  <c r="M55" i="5"/>
  <c r="Q48" i="5"/>
  <c r="R45" i="5"/>
  <c r="N44" i="5"/>
  <c r="O44" i="5" s="1"/>
  <c r="R41" i="5"/>
  <c r="N40" i="5"/>
  <c r="O40" i="5" s="1"/>
  <c r="R37" i="5"/>
  <c r="N36" i="5"/>
  <c r="R33" i="5"/>
  <c r="N32" i="5"/>
  <c r="O32" i="5" s="1"/>
  <c r="R29" i="5"/>
  <c r="N28" i="5"/>
  <c r="O28" i="5" s="1"/>
  <c r="R25" i="5"/>
  <c r="N24" i="5"/>
  <c r="O24" i="5" s="1"/>
  <c r="R21" i="5"/>
  <c r="N20" i="5"/>
  <c r="R17" i="5"/>
  <c r="N16" i="5"/>
  <c r="O16" i="5" s="1"/>
  <c r="R13" i="5"/>
  <c r="T87" i="5"/>
  <c r="R70" i="5"/>
  <c r="N61" i="5"/>
  <c r="O61" i="5" s="1"/>
  <c r="R57" i="5"/>
  <c r="N56" i="5"/>
  <c r="O56" i="5" s="1"/>
  <c r="R49" i="5"/>
  <c r="N48" i="5"/>
  <c r="O48" i="5" s="1"/>
  <c r="Q45" i="5"/>
  <c r="M44" i="5"/>
  <c r="Q41" i="5"/>
  <c r="M40" i="5"/>
  <c r="Q37" i="5"/>
  <c r="P37" i="5" s="1"/>
  <c r="M36" i="5"/>
  <c r="Q33" i="5"/>
  <c r="M32" i="5"/>
  <c r="Q29" i="5"/>
  <c r="M28" i="5"/>
  <c r="Q25" i="5"/>
  <c r="M24" i="5"/>
  <c r="Q21" i="5"/>
  <c r="P21" i="5" s="1"/>
  <c r="M20" i="5"/>
  <c r="Q17" i="5"/>
  <c r="M16" i="5"/>
  <c r="Q13" i="5"/>
  <c r="M12" i="5"/>
  <c r="L84" i="5"/>
  <c r="S69" i="5"/>
  <c r="Q60" i="5"/>
  <c r="M59" i="5"/>
  <c r="Q52" i="5"/>
  <c r="M51" i="5"/>
  <c r="R47" i="5"/>
  <c r="N46" i="5"/>
  <c r="R43" i="5"/>
  <c r="N42" i="5"/>
  <c r="O42" i="5" s="1"/>
  <c r="R39" i="5"/>
  <c r="N38" i="5"/>
  <c r="R35" i="5"/>
  <c r="N34" i="5"/>
  <c r="O34" i="5" s="1"/>
  <c r="R31" i="5"/>
  <c r="N30" i="5"/>
  <c r="R27" i="5"/>
  <c r="N26" i="5"/>
  <c r="O26" i="5" s="1"/>
  <c r="R23" i="5"/>
  <c r="N22" i="5"/>
  <c r="R19" i="5"/>
  <c r="N18" i="5"/>
  <c r="O18" i="5" s="1"/>
  <c r="R15" i="5"/>
  <c r="N14" i="5"/>
  <c r="L76" i="5"/>
  <c r="S65" i="5"/>
  <c r="Q58" i="5"/>
  <c r="P58" i="5" s="1"/>
  <c r="M49" i="5"/>
  <c r="R46" i="5"/>
  <c r="N45" i="5"/>
  <c r="O45" i="5" s="1"/>
  <c r="R38" i="5"/>
  <c r="N37" i="5"/>
  <c r="O37" i="5" s="1"/>
  <c r="R30" i="5"/>
  <c r="N29" i="5"/>
  <c r="O29" i="5" s="1"/>
  <c r="R22" i="5"/>
  <c r="N21" i="5"/>
  <c r="O21" i="5" s="1"/>
  <c r="R14" i="5"/>
  <c r="N13" i="5"/>
  <c r="O13" i="5" s="1"/>
  <c r="N12" i="5"/>
  <c r="O12" i="5" s="1"/>
  <c r="Q11" i="5"/>
  <c r="S10" i="5"/>
  <c r="R75" i="5"/>
  <c r="T60" i="5"/>
  <c r="L58" i="5"/>
  <c r="S47" i="5"/>
  <c r="S39" i="5"/>
  <c r="S31" i="5"/>
  <c r="S23" i="5"/>
  <c r="S15" i="5"/>
  <c r="R10" i="5"/>
  <c r="M57" i="5"/>
  <c r="Q50" i="5"/>
  <c r="P50" i="5" s="1"/>
  <c r="R42" i="5"/>
  <c r="N41" i="5"/>
  <c r="O41" i="5" s="1"/>
  <c r="R34" i="5"/>
  <c r="N33" i="5"/>
  <c r="O33" i="5" s="1"/>
  <c r="R26" i="5"/>
  <c r="N25" i="5"/>
  <c r="O25" i="5" s="1"/>
  <c r="R18" i="5"/>
  <c r="N17" i="5"/>
  <c r="O17" i="5" s="1"/>
  <c r="L11" i="5"/>
  <c r="T52" i="5"/>
  <c r="L50" i="5"/>
  <c r="S43" i="5"/>
  <c r="S35" i="5"/>
  <c r="S27" i="5"/>
  <c r="S19" i="5"/>
  <c r="T11" i="5"/>
  <c r="N10" i="5"/>
  <c r="L101" i="5"/>
  <c r="R53" i="5"/>
  <c r="M46" i="5"/>
  <c r="Q39" i="5"/>
  <c r="M30" i="5"/>
  <c r="Q23" i="5"/>
  <c r="P23" i="5" s="1"/>
  <c r="M14" i="5"/>
  <c r="M53" i="5"/>
  <c r="N39" i="5"/>
  <c r="O39" i="5" s="1"/>
  <c r="R32" i="5"/>
  <c r="N23" i="5"/>
  <c r="O23" i="5" s="1"/>
  <c r="R16" i="5"/>
  <c r="N11" i="5"/>
  <c r="N47" i="5"/>
  <c r="O47" i="5" s="1"/>
  <c r="R40" i="5"/>
  <c r="N31" i="5"/>
  <c r="O31" i="5" s="1"/>
  <c r="R24" i="5"/>
  <c r="N15" i="5"/>
  <c r="O15" i="5" s="1"/>
  <c r="M79" i="5"/>
  <c r="M42" i="5"/>
  <c r="Q35" i="5"/>
  <c r="M26" i="5"/>
  <c r="Q19" i="5"/>
  <c r="S11" i="5"/>
  <c r="M10" i="5"/>
  <c r="R62" i="5"/>
  <c r="N52" i="5"/>
  <c r="O52" i="5" s="1"/>
  <c r="N43" i="5"/>
  <c r="N69" i="5"/>
  <c r="O69" i="5" s="1"/>
  <c r="Q47" i="5"/>
  <c r="P47" i="5" s="1"/>
  <c r="M38" i="5"/>
  <c r="Q15" i="5"/>
  <c r="Q10" i="5"/>
  <c r="Q54" i="5"/>
  <c r="P54" i="5" s="1"/>
  <c r="R44" i="5"/>
  <c r="T78" i="5"/>
  <c r="Q43" i="5"/>
  <c r="P43" i="5" s="1"/>
  <c r="N27" i="5"/>
  <c r="O27" i="5" s="1"/>
  <c r="M22" i="5"/>
  <c r="R12" i="5"/>
  <c r="N35" i="5"/>
  <c r="R36" i="5"/>
  <c r="N19" i="5"/>
  <c r="T10" i="5"/>
  <c r="M18" i="5"/>
  <c r="Q27" i="5"/>
  <c r="P27" i="5" s="1"/>
  <c r="R11" i="5"/>
  <c r="L10" i="5"/>
  <c r="Q31" i="5"/>
  <c r="G10" i="2"/>
  <c r="C39" i="3"/>
  <c r="C38" i="3"/>
  <c r="C37" i="3"/>
  <c r="C36" i="3"/>
  <c r="C35" i="3"/>
  <c r="D35" i="3" s="1"/>
  <c r="C34" i="3"/>
  <c r="B39" i="3"/>
  <c r="G35" i="3"/>
  <c r="D12" i="4"/>
  <c r="F16" i="4"/>
  <c r="C19" i="4"/>
  <c r="D23" i="4"/>
  <c r="C26" i="4"/>
  <c r="E27" i="4"/>
  <c r="D30" i="4"/>
  <c r="F31" i="4"/>
  <c r="E34" i="4"/>
  <c r="D37" i="4"/>
  <c r="F38" i="4"/>
  <c r="F41" i="4"/>
  <c r="E43" i="4"/>
  <c r="F45" i="4"/>
  <c r="D47" i="4"/>
  <c r="C49" i="4"/>
  <c r="E51" i="4"/>
  <c r="E54" i="4"/>
  <c r="C55" i="4"/>
  <c r="C61" i="4"/>
  <c r="D67" i="4"/>
  <c r="D70" i="4"/>
  <c r="E75" i="4"/>
  <c r="C77" i="4"/>
  <c r="D83" i="4"/>
  <c r="F93" i="4"/>
  <c r="D100" i="4"/>
  <c r="D102" i="4"/>
  <c r="C109" i="4"/>
  <c r="D116" i="4"/>
  <c r="E127" i="4"/>
  <c r="R28" i="5"/>
  <c r="N60" i="5"/>
  <c r="O60" i="5" s="1"/>
  <c r="I14" i="2"/>
  <c r="L14" i="2" s="1"/>
  <c r="G12" i="2"/>
  <c r="B11" i="2"/>
  <c r="B16" i="2" s="1"/>
  <c r="H13" i="2"/>
  <c r="K13" i="2" s="1"/>
  <c r="C11" i="2"/>
  <c r="I10" i="2"/>
  <c r="H11" i="2"/>
  <c r="K11" i="2" s="1"/>
  <c r="H12" i="2"/>
  <c r="K12" i="2" s="1"/>
  <c r="G13" i="2"/>
  <c r="G14" i="2"/>
  <c r="G15" i="2"/>
  <c r="C15" i="2" s="1"/>
  <c r="G34" i="3"/>
  <c r="D157" i="4"/>
  <c r="F156" i="4"/>
  <c r="C157" i="4"/>
  <c r="E156" i="4"/>
  <c r="C153" i="4"/>
  <c r="E152" i="4"/>
  <c r="C149" i="4"/>
  <c r="E148" i="4"/>
  <c r="C145" i="4"/>
  <c r="E144" i="4"/>
  <c r="D159" i="4"/>
  <c r="F158" i="4"/>
  <c r="D155" i="4"/>
  <c r="F154" i="4"/>
  <c r="D151" i="4"/>
  <c r="F150" i="4"/>
  <c r="D147" i="4"/>
  <c r="F146" i="4"/>
  <c r="C159" i="4"/>
  <c r="E158" i="4"/>
  <c r="C155" i="4"/>
  <c r="E154" i="4"/>
  <c r="C151" i="4"/>
  <c r="E150" i="4"/>
  <c r="C147" i="4"/>
  <c r="E146" i="4"/>
  <c r="D156" i="4"/>
  <c r="F155" i="4"/>
  <c r="F152" i="4"/>
  <c r="C150" i="4"/>
  <c r="F147" i="4"/>
  <c r="D145" i="4"/>
  <c r="C142" i="4"/>
  <c r="E141" i="4"/>
  <c r="C138" i="4"/>
  <c r="E137" i="4"/>
  <c r="C134" i="4"/>
  <c r="E133" i="4"/>
  <c r="C130" i="4"/>
  <c r="E129" i="4"/>
  <c r="C126" i="4"/>
  <c r="E125" i="4"/>
  <c r="C122" i="4"/>
  <c r="E121" i="4"/>
  <c r="C118" i="4"/>
  <c r="E117" i="4"/>
  <c r="C114" i="4"/>
  <c r="E113" i="4"/>
  <c r="C110" i="4"/>
  <c r="E109" i="4"/>
  <c r="C106" i="4"/>
  <c r="E105" i="4"/>
  <c r="C102" i="4"/>
  <c r="E101" i="4"/>
  <c r="C98" i="4"/>
  <c r="E97" i="4"/>
  <c r="C94" i="4"/>
  <c r="E93" i="4"/>
  <c r="C90" i="4"/>
  <c r="E89" i="4"/>
  <c r="C156" i="4"/>
  <c r="E155" i="4"/>
  <c r="D152" i="4"/>
  <c r="F149" i="4"/>
  <c r="E147" i="4"/>
  <c r="D141" i="4"/>
  <c r="F140" i="4"/>
  <c r="D137" i="4"/>
  <c r="F136" i="4"/>
  <c r="D133" i="4"/>
  <c r="F132" i="4"/>
  <c r="D129" i="4"/>
  <c r="F128" i="4"/>
  <c r="D125" i="4"/>
  <c r="F124" i="4"/>
  <c r="D121" i="4"/>
  <c r="F120" i="4"/>
  <c r="D117" i="4"/>
  <c r="F116" i="4"/>
  <c r="D113" i="4"/>
  <c r="F112" i="4"/>
  <c r="D109" i="4"/>
  <c r="F108" i="4"/>
  <c r="D105" i="4"/>
  <c r="F104" i="4"/>
  <c r="D101" i="4"/>
  <c r="F100" i="4"/>
  <c r="D97" i="4"/>
  <c r="F96" i="4"/>
  <c r="D93" i="4"/>
  <c r="F92" i="4"/>
  <c r="D89" i="4"/>
  <c r="E159" i="4"/>
  <c r="E153" i="4"/>
  <c r="F148" i="4"/>
  <c r="C146" i="4"/>
  <c r="D143" i="4"/>
  <c r="F142" i="4"/>
  <c r="D139" i="4"/>
  <c r="F138" i="4"/>
  <c r="D135" i="4"/>
  <c r="F134" i="4"/>
  <c r="D131" i="4"/>
  <c r="F130" i="4"/>
  <c r="D127" i="4"/>
  <c r="F126" i="4"/>
  <c r="D123" i="4"/>
  <c r="F122" i="4"/>
  <c r="D119" i="4"/>
  <c r="F118" i="4"/>
  <c r="D115" i="4"/>
  <c r="F114" i="4"/>
  <c r="D111" i="4"/>
  <c r="F110" i="4"/>
  <c r="D107" i="4"/>
  <c r="F106" i="4"/>
  <c r="D103" i="4"/>
  <c r="F102" i="4"/>
  <c r="D99" i="4"/>
  <c r="F98" i="4"/>
  <c r="D95" i="4"/>
  <c r="F94" i="4"/>
  <c r="D91" i="4"/>
  <c r="F90" i="4"/>
  <c r="D158" i="4"/>
  <c r="F157" i="4"/>
  <c r="D153" i="4"/>
  <c r="D148" i="4"/>
  <c r="F145" i="4"/>
  <c r="C143" i="4"/>
  <c r="E142" i="4"/>
  <c r="C139" i="4"/>
  <c r="E138" i="4"/>
  <c r="C135" i="4"/>
  <c r="E134" i="4"/>
  <c r="C131" i="4"/>
  <c r="E130" i="4"/>
  <c r="C127" i="4"/>
  <c r="E126" i="4"/>
  <c r="C123" i="4"/>
  <c r="E122" i="4"/>
  <c r="C119" i="4"/>
  <c r="E118" i="4"/>
  <c r="C115" i="4"/>
  <c r="E114" i="4"/>
  <c r="C111" i="4"/>
  <c r="E110" i="4"/>
  <c r="C107" i="4"/>
  <c r="E106" i="4"/>
  <c r="C103" i="4"/>
  <c r="E102" i="4"/>
  <c r="C99" i="4"/>
  <c r="E98" i="4"/>
  <c r="C95" i="4"/>
  <c r="E94" i="4"/>
  <c r="C91" i="4"/>
  <c r="E90" i="4"/>
  <c r="C154" i="4"/>
  <c r="F151" i="4"/>
  <c r="D144" i="4"/>
  <c r="F143" i="4"/>
  <c r="D136" i="4"/>
  <c r="F135" i="4"/>
  <c r="D128" i="4"/>
  <c r="F127" i="4"/>
  <c r="D120" i="4"/>
  <c r="F119" i="4"/>
  <c r="D112" i="4"/>
  <c r="F111" i="4"/>
  <c r="D104" i="4"/>
  <c r="F103" i="4"/>
  <c r="D96" i="4"/>
  <c r="F95" i="4"/>
  <c r="C89" i="4"/>
  <c r="D88" i="4"/>
  <c r="F87" i="4"/>
  <c r="D84" i="4"/>
  <c r="F83" i="4"/>
  <c r="D80" i="4"/>
  <c r="F79" i="4"/>
  <c r="D76" i="4"/>
  <c r="F75" i="4"/>
  <c r="D72" i="4"/>
  <c r="F71" i="4"/>
  <c r="D68" i="4"/>
  <c r="F67" i="4"/>
  <c r="D64" i="4"/>
  <c r="F63" i="4"/>
  <c r="D60" i="4"/>
  <c r="F59" i="4"/>
  <c r="D56" i="4"/>
  <c r="F55" i="4"/>
  <c r="D52" i="4"/>
  <c r="F51" i="4"/>
  <c r="F101" i="4"/>
  <c r="E100" i="4"/>
  <c r="F99" i="4"/>
  <c r="F97" i="4"/>
  <c r="E96" i="4"/>
  <c r="E95" i="4"/>
  <c r="D94" i="4"/>
  <c r="C93" i="4"/>
  <c r="D92" i="4"/>
  <c r="E91" i="4"/>
  <c r="D90" i="4"/>
  <c r="F89" i="4"/>
  <c r="F70" i="4"/>
  <c r="F69" i="4"/>
  <c r="F68" i="4"/>
  <c r="E67" i="4"/>
  <c r="E66" i="4"/>
  <c r="E65" i="4"/>
  <c r="E64" i="4"/>
  <c r="D63" i="4"/>
  <c r="D62" i="4"/>
  <c r="D61" i="4"/>
  <c r="C60" i="4"/>
  <c r="C59" i="4"/>
  <c r="C58" i="4"/>
  <c r="C57" i="4"/>
  <c r="D49" i="4"/>
  <c r="F48" i="4"/>
  <c r="D45" i="4"/>
  <c r="F44" i="4"/>
  <c r="D41" i="4"/>
  <c r="F159" i="4"/>
  <c r="D149" i="4"/>
  <c r="E145" i="4"/>
  <c r="E140" i="4"/>
  <c r="E139" i="4"/>
  <c r="F133" i="4"/>
  <c r="D132" i="4"/>
  <c r="C125" i="4"/>
  <c r="C124" i="4"/>
  <c r="D118" i="4"/>
  <c r="E111" i="4"/>
  <c r="E104" i="4"/>
  <c r="C96" i="4"/>
  <c r="E86" i="4"/>
  <c r="C85" i="4"/>
  <c r="D82" i="4"/>
  <c r="E79" i="4"/>
  <c r="C78" i="4"/>
  <c r="D75" i="4"/>
  <c r="F72" i="4"/>
  <c r="C71" i="4"/>
  <c r="E68" i="4"/>
  <c r="C64" i="4"/>
  <c r="F61" i="4"/>
  <c r="E57" i="4"/>
  <c r="F54" i="4"/>
  <c r="D53" i="4"/>
  <c r="F50" i="4"/>
  <c r="F49" i="4"/>
  <c r="E48" i="4"/>
  <c r="E47" i="4"/>
  <c r="E46" i="4"/>
  <c r="E45" i="4"/>
  <c r="D44" i="4"/>
  <c r="D43" i="4"/>
  <c r="D42" i="4"/>
  <c r="C41" i="4"/>
  <c r="E40" i="4"/>
  <c r="C37" i="4"/>
  <c r="E36" i="4"/>
  <c r="C33" i="4"/>
  <c r="E32" i="4"/>
  <c r="C29" i="4"/>
  <c r="E28" i="4"/>
  <c r="C25" i="4"/>
  <c r="E24" i="4"/>
  <c r="C21" i="4"/>
  <c r="E20" i="4"/>
  <c r="C17" i="4"/>
  <c r="E16" i="4"/>
  <c r="C13" i="4"/>
  <c r="E12" i="4"/>
  <c r="B3" i="4"/>
  <c r="F141" i="4"/>
  <c r="D140" i="4"/>
  <c r="C133" i="4"/>
  <c r="C132" i="4"/>
  <c r="D126" i="4"/>
  <c r="E143" i="4"/>
  <c r="C140" i="4"/>
  <c r="C137" i="4"/>
  <c r="F129" i="4"/>
  <c r="E123" i="4"/>
  <c r="E115" i="4"/>
  <c r="E107" i="4"/>
  <c r="E103" i="4"/>
  <c r="E99" i="4"/>
  <c r="F91" i="4"/>
  <c r="E88" i="4"/>
  <c r="D86" i="4"/>
  <c r="E84" i="4"/>
  <c r="E82" i="4"/>
  <c r="E80" i="4"/>
  <c r="E78" i="4"/>
  <c r="E76" i="4"/>
  <c r="E74" i="4"/>
  <c r="E72" i="4"/>
  <c r="E70" i="4"/>
  <c r="F66" i="4"/>
  <c r="F62" i="4"/>
  <c r="F58" i="4"/>
  <c r="E49" i="4"/>
  <c r="C45" i="4"/>
  <c r="F42" i="4"/>
  <c r="F23" i="4"/>
  <c r="F22" i="4"/>
  <c r="F21" i="4"/>
  <c r="F20" i="4"/>
  <c r="E19" i="4"/>
  <c r="E18" i="4"/>
  <c r="E17" i="4"/>
  <c r="D16" i="4"/>
  <c r="D15" i="4"/>
  <c r="D14" i="4"/>
  <c r="D13" i="4"/>
  <c r="C12" i="4"/>
  <c r="C11" i="4"/>
  <c r="C10" i="4"/>
  <c r="C158" i="4"/>
  <c r="C152" i="4"/>
  <c r="E135" i="4"/>
  <c r="E132" i="4"/>
  <c r="C129" i="4"/>
  <c r="E120" i="4"/>
  <c r="E116" i="4"/>
  <c r="E112" i="4"/>
  <c r="E108" i="4"/>
  <c r="C88" i="4"/>
  <c r="C86" i="4"/>
  <c r="C84" i="4"/>
  <c r="C82" i="4"/>
  <c r="C80" i="4"/>
  <c r="D78" i="4"/>
  <c r="C76" i="4"/>
  <c r="D74" i="4"/>
  <c r="C72" i="4"/>
  <c r="D11" i="4"/>
  <c r="E15" i="4"/>
  <c r="C18" i="4"/>
  <c r="F19" i="4"/>
  <c r="D22" i="4"/>
  <c r="E26" i="4"/>
  <c r="D29" i="4"/>
  <c r="F30" i="4"/>
  <c r="E33" i="4"/>
  <c r="C36" i="4"/>
  <c r="F37" i="4"/>
  <c r="D40" i="4"/>
  <c r="E52" i="4"/>
  <c r="E55" i="4"/>
  <c r="E58" i="4"/>
  <c r="C65" i="4"/>
  <c r="D71" i="4"/>
  <c r="E77" i="4"/>
  <c r="E85" i="4"/>
  <c r="C97" i="4"/>
  <c r="C104" i="4"/>
  <c r="D106" i="4"/>
  <c r="C113" i="4"/>
  <c r="C120" i="4"/>
  <c r="D122" i="4"/>
  <c r="C128" i="4"/>
  <c r="D130" i="4"/>
  <c r="D134" i="4"/>
  <c r="E136" i="4"/>
  <c r="C148" i="4"/>
  <c r="D154" i="4"/>
  <c r="C15" i="3"/>
  <c r="D15" i="3" s="1"/>
  <c r="C14" i="3"/>
  <c r="D14" i="3" s="1"/>
  <c r="C13" i="3"/>
  <c r="D13" i="3" s="1"/>
  <c r="C12" i="3"/>
  <c r="D12" i="3" s="1"/>
  <c r="C11" i="3"/>
  <c r="D11" i="3" s="1"/>
  <c r="C10" i="3"/>
  <c r="B13" i="3"/>
  <c r="E15" i="3"/>
  <c r="F15" i="3" s="1"/>
  <c r="I17" i="5"/>
  <c r="E24" i="5"/>
  <c r="I33" i="5"/>
  <c r="E40" i="5"/>
  <c r="J107" i="5"/>
  <c r="J105" i="5"/>
  <c r="J103" i="5"/>
  <c r="J101" i="5"/>
  <c r="J99" i="5"/>
  <c r="J97" i="5"/>
  <c r="J95" i="5"/>
  <c r="J93" i="5"/>
  <c r="J91" i="5"/>
  <c r="J89" i="5"/>
  <c r="J87" i="5"/>
  <c r="J85" i="5"/>
  <c r="E108" i="5"/>
  <c r="I107" i="5"/>
  <c r="E106" i="5"/>
  <c r="I105" i="5"/>
  <c r="E104" i="5"/>
  <c r="I103" i="5"/>
  <c r="E102" i="5"/>
  <c r="I101" i="5"/>
  <c r="E100" i="5"/>
  <c r="I99" i="5"/>
  <c r="E98" i="5"/>
  <c r="I97" i="5"/>
  <c r="E96" i="5"/>
  <c r="I95" i="5"/>
  <c r="E94" i="5"/>
  <c r="I93" i="5"/>
  <c r="E92" i="5"/>
  <c r="G92" i="5" s="1"/>
  <c r="I91" i="5"/>
  <c r="E90" i="5"/>
  <c r="I89" i="5"/>
  <c r="E88" i="5"/>
  <c r="I87" i="5"/>
  <c r="E86" i="5"/>
  <c r="I85" i="5"/>
  <c r="J108" i="5"/>
  <c r="J106" i="5"/>
  <c r="J104" i="5"/>
  <c r="J102" i="5"/>
  <c r="J100" i="5"/>
  <c r="J98" i="5"/>
  <c r="J96" i="5"/>
  <c r="J94" i="5"/>
  <c r="J92" i="5"/>
  <c r="J90" i="5"/>
  <c r="J88" i="5"/>
  <c r="J86" i="5"/>
  <c r="I108" i="5"/>
  <c r="E107" i="5"/>
  <c r="I106" i="5"/>
  <c r="E105" i="5"/>
  <c r="I104" i="5"/>
  <c r="E103" i="5"/>
  <c r="I102" i="5"/>
  <c r="E101" i="5"/>
  <c r="I100" i="5"/>
  <c r="E99" i="5"/>
  <c r="I98" i="5"/>
  <c r="E97" i="5"/>
  <c r="I96" i="5"/>
  <c r="E95" i="5"/>
  <c r="I94" i="5"/>
  <c r="E93" i="5"/>
  <c r="I92" i="5"/>
  <c r="E91" i="5"/>
  <c r="I90" i="5"/>
  <c r="E89" i="5"/>
  <c r="I88" i="5"/>
  <c r="E87" i="5"/>
  <c r="I86" i="5"/>
  <c r="E85" i="5"/>
  <c r="H107" i="5"/>
  <c r="G107" i="5" s="1"/>
  <c r="D106" i="5"/>
  <c r="H103" i="5"/>
  <c r="D102" i="5"/>
  <c r="H99" i="5"/>
  <c r="G99" i="5" s="1"/>
  <c r="D98" i="5"/>
  <c r="H95" i="5"/>
  <c r="D94" i="5"/>
  <c r="H91" i="5"/>
  <c r="G91" i="5" s="1"/>
  <c r="D90" i="5"/>
  <c r="H87" i="5"/>
  <c r="D86" i="5"/>
  <c r="K84" i="5"/>
  <c r="C84" i="5"/>
  <c r="K82" i="5"/>
  <c r="C82" i="5"/>
  <c r="K80" i="5"/>
  <c r="C80" i="5"/>
  <c r="K78" i="5"/>
  <c r="C78" i="5"/>
  <c r="K76" i="5"/>
  <c r="C76" i="5"/>
  <c r="K74" i="5"/>
  <c r="C74" i="5"/>
  <c r="K108" i="5"/>
  <c r="C106" i="5"/>
  <c r="K104" i="5"/>
  <c r="C102" i="5"/>
  <c r="K100" i="5"/>
  <c r="C98" i="5"/>
  <c r="K96" i="5"/>
  <c r="C94" i="5"/>
  <c r="K92" i="5"/>
  <c r="C90" i="5"/>
  <c r="K88" i="5"/>
  <c r="C86" i="5"/>
  <c r="J84" i="5"/>
  <c r="J82" i="5"/>
  <c r="J80" i="5"/>
  <c r="J78" i="5"/>
  <c r="J76" i="5"/>
  <c r="J74" i="5"/>
  <c r="D108" i="5"/>
  <c r="H105" i="5"/>
  <c r="G105" i="5" s="1"/>
  <c r="D104" i="5"/>
  <c r="H101" i="5"/>
  <c r="D100" i="5"/>
  <c r="H97" i="5"/>
  <c r="D96" i="5"/>
  <c r="H93" i="5"/>
  <c r="D92" i="5"/>
  <c r="H89" i="5"/>
  <c r="G89" i="5" s="1"/>
  <c r="D88" i="5"/>
  <c r="H85" i="5"/>
  <c r="K83" i="5"/>
  <c r="C83" i="5"/>
  <c r="K81" i="5"/>
  <c r="C81" i="5"/>
  <c r="K79" i="5"/>
  <c r="C79" i="5"/>
  <c r="K77" i="5"/>
  <c r="C77" i="5"/>
  <c r="K75" i="5"/>
  <c r="C75" i="5"/>
  <c r="K73" i="5"/>
  <c r="C73" i="5"/>
  <c r="H106" i="5"/>
  <c r="D105" i="5"/>
  <c r="H102" i="5"/>
  <c r="G102" i="5" s="1"/>
  <c r="D101" i="5"/>
  <c r="H98" i="5"/>
  <c r="G98" i="5" s="1"/>
  <c r="D97" i="5"/>
  <c r="H94" i="5"/>
  <c r="G94" i="5" s="1"/>
  <c r="D93" i="5"/>
  <c r="H90" i="5"/>
  <c r="G90" i="5" s="1"/>
  <c r="D89" i="5"/>
  <c r="H86" i="5"/>
  <c r="G86" i="5" s="1"/>
  <c r="D85" i="5"/>
  <c r="E84" i="5"/>
  <c r="I83" i="5"/>
  <c r="E82" i="5"/>
  <c r="F82" i="5" s="1"/>
  <c r="I81" i="5"/>
  <c r="E80" i="5"/>
  <c r="F80" i="5" s="1"/>
  <c r="I79" i="5"/>
  <c r="E78" i="5"/>
  <c r="I77" i="5"/>
  <c r="E76" i="5"/>
  <c r="I75" i="5"/>
  <c r="H104" i="5"/>
  <c r="G104" i="5" s="1"/>
  <c r="D103" i="5"/>
  <c r="H96" i="5"/>
  <c r="D95" i="5"/>
  <c r="H88" i="5"/>
  <c r="G88" i="5" s="1"/>
  <c r="D87" i="5"/>
  <c r="I84" i="5"/>
  <c r="E83" i="5"/>
  <c r="F83" i="5" s="1"/>
  <c r="I80" i="5"/>
  <c r="E79" i="5"/>
  <c r="I76" i="5"/>
  <c r="E75" i="5"/>
  <c r="E74" i="5"/>
  <c r="F74" i="5" s="1"/>
  <c r="H73" i="5"/>
  <c r="G73" i="5" s="1"/>
  <c r="J71" i="5"/>
  <c r="J69" i="5"/>
  <c r="J67" i="5"/>
  <c r="J65" i="5"/>
  <c r="J63" i="5"/>
  <c r="J61" i="5"/>
  <c r="K105" i="5"/>
  <c r="C103" i="5"/>
  <c r="K97" i="5"/>
  <c r="C95" i="5"/>
  <c r="K89" i="5"/>
  <c r="C87" i="5"/>
  <c r="H84" i="5"/>
  <c r="D83" i="5"/>
  <c r="H80" i="5"/>
  <c r="G80" i="5" s="1"/>
  <c r="D79" i="5"/>
  <c r="H76" i="5"/>
  <c r="G76" i="5" s="1"/>
  <c r="D75" i="5"/>
  <c r="D74" i="5"/>
  <c r="E73" i="5"/>
  <c r="F73" i="5" s="1"/>
  <c r="E72" i="5"/>
  <c r="I71" i="5"/>
  <c r="E70" i="5"/>
  <c r="I69" i="5"/>
  <c r="E68" i="5"/>
  <c r="I67" i="5"/>
  <c r="E66" i="5"/>
  <c r="F66" i="5" s="1"/>
  <c r="I65" i="5"/>
  <c r="E64" i="5"/>
  <c r="I63" i="5"/>
  <c r="E62" i="5"/>
  <c r="I61" i="5"/>
  <c r="C107" i="5"/>
  <c r="K101" i="5"/>
  <c r="C99" i="5"/>
  <c r="K93" i="5"/>
  <c r="C91" i="5"/>
  <c r="K85" i="5"/>
  <c r="H82" i="5"/>
  <c r="D81" i="5"/>
  <c r="H78" i="5"/>
  <c r="G78" i="5" s="1"/>
  <c r="D77" i="5"/>
  <c r="I74" i="5"/>
  <c r="I72" i="5"/>
  <c r="E71" i="5"/>
  <c r="I70" i="5"/>
  <c r="E69" i="5"/>
  <c r="I68" i="5"/>
  <c r="E67" i="5"/>
  <c r="I66" i="5"/>
  <c r="E65" i="5"/>
  <c r="I64" i="5"/>
  <c r="E63" i="5"/>
  <c r="I62" i="5"/>
  <c r="E61" i="5"/>
  <c r="C108" i="5"/>
  <c r="K102" i="5"/>
  <c r="C100" i="5"/>
  <c r="K94" i="5"/>
  <c r="C92" i="5"/>
  <c r="K86" i="5"/>
  <c r="J83" i="5"/>
  <c r="J79" i="5"/>
  <c r="J75" i="5"/>
  <c r="H74" i="5"/>
  <c r="G74" i="5" s="1"/>
  <c r="J73" i="5"/>
  <c r="H72" i="5"/>
  <c r="G72" i="5" s="1"/>
  <c r="D71" i="5"/>
  <c r="H70" i="5"/>
  <c r="D69" i="5"/>
  <c r="H68" i="5"/>
  <c r="G68" i="5" s="1"/>
  <c r="D67" i="5"/>
  <c r="H66" i="5"/>
  <c r="D65" i="5"/>
  <c r="H64" i="5"/>
  <c r="G64" i="5" s="1"/>
  <c r="D63" i="5"/>
  <c r="H62" i="5"/>
  <c r="D61" i="5"/>
  <c r="K106" i="5"/>
  <c r="C104" i="5"/>
  <c r="K90" i="5"/>
  <c r="C88" i="5"/>
  <c r="J77" i="5"/>
  <c r="D73" i="5"/>
  <c r="H71" i="5"/>
  <c r="G71" i="5" s="1"/>
  <c r="D70" i="5"/>
  <c r="H67" i="5"/>
  <c r="G67" i="5" s="1"/>
  <c r="D66" i="5"/>
  <c r="H63" i="5"/>
  <c r="G63" i="5" s="1"/>
  <c r="D62" i="5"/>
  <c r="H60" i="5"/>
  <c r="G60" i="5" s="1"/>
  <c r="D59" i="5"/>
  <c r="H58" i="5"/>
  <c r="D57" i="5"/>
  <c r="H56" i="5"/>
  <c r="D55" i="5"/>
  <c r="H54" i="5"/>
  <c r="D53" i="5"/>
  <c r="H52" i="5"/>
  <c r="D51" i="5"/>
  <c r="H50" i="5"/>
  <c r="D49" i="5"/>
  <c r="K99" i="5"/>
  <c r="C97" i="5"/>
  <c r="D84" i="5"/>
  <c r="H77" i="5"/>
  <c r="D76" i="5"/>
  <c r="K72" i="5"/>
  <c r="C70" i="5"/>
  <c r="K68" i="5"/>
  <c r="C66" i="5"/>
  <c r="K64" i="5"/>
  <c r="C62" i="5"/>
  <c r="K59" i="5"/>
  <c r="C59" i="5"/>
  <c r="F59" i="5" s="1"/>
  <c r="K57" i="5"/>
  <c r="C57" i="5"/>
  <c r="K55" i="5"/>
  <c r="C55" i="5"/>
  <c r="K53" i="5"/>
  <c r="C53" i="5"/>
  <c r="K51" i="5"/>
  <c r="C51" i="5"/>
  <c r="K49" i="5"/>
  <c r="C49" i="5"/>
  <c r="K107" i="5"/>
  <c r="C105" i="5"/>
  <c r="K91" i="5"/>
  <c r="C89" i="5"/>
  <c r="H81" i="5"/>
  <c r="D80" i="5"/>
  <c r="C72" i="5"/>
  <c r="K70" i="5"/>
  <c r="C68" i="5"/>
  <c r="K66" i="5"/>
  <c r="C64" i="5"/>
  <c r="K62" i="5"/>
  <c r="K60" i="5"/>
  <c r="C60" i="5"/>
  <c r="K58" i="5"/>
  <c r="C58" i="5"/>
  <c r="K56" i="5"/>
  <c r="C56" i="5"/>
  <c r="K54" i="5"/>
  <c r="C54" i="5"/>
  <c r="K52" i="5"/>
  <c r="C52" i="5"/>
  <c r="K50" i="5"/>
  <c r="C50" i="5"/>
  <c r="D107" i="5"/>
  <c r="H100" i="5"/>
  <c r="G100" i="5" s="1"/>
  <c r="D91" i="5"/>
  <c r="I82" i="5"/>
  <c r="E81" i="5"/>
  <c r="F81" i="5" s="1"/>
  <c r="J70" i="5"/>
  <c r="J66" i="5"/>
  <c r="J62" i="5"/>
  <c r="J60" i="5"/>
  <c r="J58" i="5"/>
  <c r="J56" i="5"/>
  <c r="J54" i="5"/>
  <c r="J52" i="5"/>
  <c r="J50" i="5"/>
  <c r="H108" i="5"/>
  <c r="G108" i="5" s="1"/>
  <c r="D99" i="5"/>
  <c r="I78" i="5"/>
  <c r="J72" i="5"/>
  <c r="J64" i="5"/>
  <c r="J57" i="5"/>
  <c r="J53" i="5"/>
  <c r="J49" i="5"/>
  <c r="J48" i="5"/>
  <c r="E47" i="5"/>
  <c r="I46" i="5"/>
  <c r="E45" i="5"/>
  <c r="I44" i="5"/>
  <c r="E43" i="5"/>
  <c r="I42" i="5"/>
  <c r="E41" i="5"/>
  <c r="I40" i="5"/>
  <c r="E39" i="5"/>
  <c r="I38" i="5"/>
  <c r="E37" i="5"/>
  <c r="I36" i="5"/>
  <c r="E35" i="5"/>
  <c r="I34" i="5"/>
  <c r="E33" i="5"/>
  <c r="I32" i="5"/>
  <c r="E31" i="5"/>
  <c r="I30" i="5"/>
  <c r="E29" i="5"/>
  <c r="I28" i="5"/>
  <c r="E27" i="5"/>
  <c r="I26" i="5"/>
  <c r="E25" i="5"/>
  <c r="I24" i="5"/>
  <c r="E23" i="5"/>
  <c r="I22" i="5"/>
  <c r="E21" i="5"/>
  <c r="I20" i="5"/>
  <c r="E19" i="5"/>
  <c r="I18" i="5"/>
  <c r="E17" i="5"/>
  <c r="I16" i="5"/>
  <c r="E15" i="5"/>
  <c r="I14" i="5"/>
  <c r="E13" i="5"/>
  <c r="I12" i="5"/>
  <c r="K103" i="5"/>
  <c r="C85" i="5"/>
  <c r="D78" i="5"/>
  <c r="C71" i="5"/>
  <c r="K65" i="5"/>
  <c r="C63" i="5"/>
  <c r="E60" i="5"/>
  <c r="I57" i="5"/>
  <c r="E56" i="5"/>
  <c r="F56" i="5" s="1"/>
  <c r="I53" i="5"/>
  <c r="E52" i="5"/>
  <c r="F52" i="5" s="1"/>
  <c r="I49" i="5"/>
  <c r="I48" i="5"/>
  <c r="D47" i="5"/>
  <c r="H46" i="5"/>
  <c r="D45" i="5"/>
  <c r="H44" i="5"/>
  <c r="D43" i="5"/>
  <c r="H42" i="5"/>
  <c r="D41" i="5"/>
  <c r="H40" i="5"/>
  <c r="G40" i="5" s="1"/>
  <c r="D39" i="5"/>
  <c r="H38" i="5"/>
  <c r="D37" i="5"/>
  <c r="H36" i="5"/>
  <c r="G36" i="5" s="1"/>
  <c r="D35" i="5"/>
  <c r="H34" i="5"/>
  <c r="D33" i="5"/>
  <c r="H32" i="5"/>
  <c r="G32" i="5" s="1"/>
  <c r="D31" i="5"/>
  <c r="H30" i="5"/>
  <c r="D29" i="5"/>
  <c r="H28" i="5"/>
  <c r="D27" i="5"/>
  <c r="H26" i="5"/>
  <c r="D25" i="5"/>
  <c r="H24" i="5"/>
  <c r="D23" i="5"/>
  <c r="H22" i="5"/>
  <c r="D21" i="5"/>
  <c r="H20" i="5"/>
  <c r="G20" i="5" s="1"/>
  <c r="D19" i="5"/>
  <c r="H18" i="5"/>
  <c r="D17" i="5"/>
  <c r="H16" i="5"/>
  <c r="G16" i="5" s="1"/>
  <c r="D15" i="5"/>
  <c r="H14" i="5"/>
  <c r="D13" i="5"/>
  <c r="H12" i="5"/>
  <c r="C101" i="5"/>
  <c r="K87" i="5"/>
  <c r="H79" i="5"/>
  <c r="G79" i="5" s="1"/>
  <c r="K69" i="5"/>
  <c r="C67" i="5"/>
  <c r="K61" i="5"/>
  <c r="I59" i="5"/>
  <c r="E58" i="5"/>
  <c r="F58" i="5" s="1"/>
  <c r="I55" i="5"/>
  <c r="E54" i="5"/>
  <c r="F54" i="5" s="1"/>
  <c r="I51" i="5"/>
  <c r="E50" i="5"/>
  <c r="F50" i="5" s="1"/>
  <c r="D48" i="5"/>
  <c r="H47" i="5"/>
  <c r="G47" i="5" s="1"/>
  <c r="D46" i="5"/>
  <c r="H45" i="5"/>
  <c r="G45" i="5" s="1"/>
  <c r="D44" i="5"/>
  <c r="H43" i="5"/>
  <c r="G43" i="5" s="1"/>
  <c r="D42" i="5"/>
  <c r="H41" i="5"/>
  <c r="D40" i="5"/>
  <c r="H39" i="5"/>
  <c r="G39" i="5" s="1"/>
  <c r="D38" i="5"/>
  <c r="H37" i="5"/>
  <c r="G37" i="5" s="1"/>
  <c r="D36" i="5"/>
  <c r="H35" i="5"/>
  <c r="G35" i="5" s="1"/>
  <c r="D34" i="5"/>
  <c r="H33" i="5"/>
  <c r="D32" i="5"/>
  <c r="H31" i="5"/>
  <c r="G31" i="5" s="1"/>
  <c r="D30" i="5"/>
  <c r="H29" i="5"/>
  <c r="G29" i="5" s="1"/>
  <c r="D28" i="5"/>
  <c r="H27" i="5"/>
  <c r="G27" i="5" s="1"/>
  <c r="D26" i="5"/>
  <c r="H25" i="5"/>
  <c r="D24" i="5"/>
  <c r="H23" i="5"/>
  <c r="G23" i="5" s="1"/>
  <c r="D22" i="5"/>
  <c r="H21" i="5"/>
  <c r="G21" i="5" s="1"/>
  <c r="D20" i="5"/>
  <c r="H19" i="5"/>
  <c r="G19" i="5" s="1"/>
  <c r="D18" i="5"/>
  <c r="H17" i="5"/>
  <c r="D16" i="5"/>
  <c r="H15" i="5"/>
  <c r="G15" i="5" s="1"/>
  <c r="D14" i="5"/>
  <c r="H13" i="5"/>
  <c r="G13" i="5" s="1"/>
  <c r="D12" i="5"/>
  <c r="C96" i="5"/>
  <c r="J81" i="5"/>
  <c r="H69" i="5"/>
  <c r="G69" i="5" s="1"/>
  <c r="D68" i="5"/>
  <c r="H61" i="5"/>
  <c r="G61" i="5" s="1"/>
  <c r="H59" i="5"/>
  <c r="G59" i="5" s="1"/>
  <c r="D58" i="5"/>
  <c r="H55" i="5"/>
  <c r="D54" i="5"/>
  <c r="H51" i="5"/>
  <c r="D50" i="5"/>
  <c r="C48" i="5"/>
  <c r="F48" i="5" s="1"/>
  <c r="K46" i="5"/>
  <c r="C46" i="5"/>
  <c r="K44" i="5"/>
  <c r="C44" i="5"/>
  <c r="K42" i="5"/>
  <c r="C42" i="5"/>
  <c r="K40" i="5"/>
  <c r="C40" i="5"/>
  <c r="K38" i="5"/>
  <c r="C38" i="5"/>
  <c r="K36" i="5"/>
  <c r="C36" i="5"/>
  <c r="F36" i="5" s="1"/>
  <c r="K34" i="5"/>
  <c r="C34" i="5"/>
  <c r="K32" i="5"/>
  <c r="C32" i="5"/>
  <c r="F32" i="5" s="1"/>
  <c r="K30" i="5"/>
  <c r="C30" i="5"/>
  <c r="K28" i="5"/>
  <c r="C28" i="5"/>
  <c r="K26" i="5"/>
  <c r="C26" i="5"/>
  <c r="K24" i="5"/>
  <c r="C24" i="5"/>
  <c r="K22" i="5"/>
  <c r="C22" i="5"/>
  <c r="K20" i="5"/>
  <c r="C20" i="5"/>
  <c r="F20" i="5" s="1"/>
  <c r="K18" i="5"/>
  <c r="C18" i="5"/>
  <c r="K16" i="5"/>
  <c r="C16" i="5"/>
  <c r="F16" i="5" s="1"/>
  <c r="K14" i="5"/>
  <c r="C14" i="5"/>
  <c r="K12" i="5"/>
  <c r="C12" i="5"/>
  <c r="K98" i="5"/>
  <c r="D64" i="5"/>
  <c r="D60" i="5"/>
  <c r="H53" i="5"/>
  <c r="D52" i="5"/>
  <c r="K47" i="5"/>
  <c r="C45" i="5"/>
  <c r="K43" i="5"/>
  <c r="C41" i="5"/>
  <c r="K39" i="5"/>
  <c r="C37" i="5"/>
  <c r="K35" i="5"/>
  <c r="C33" i="5"/>
  <c r="K31" i="5"/>
  <c r="C29" i="5"/>
  <c r="K27" i="5"/>
  <c r="C25" i="5"/>
  <c r="K23" i="5"/>
  <c r="C21" i="5"/>
  <c r="K19" i="5"/>
  <c r="C17" i="5"/>
  <c r="K15" i="5"/>
  <c r="C13" i="5"/>
  <c r="E11" i="5"/>
  <c r="D82" i="5"/>
  <c r="I73" i="5"/>
  <c r="I54" i="5"/>
  <c r="E53" i="5"/>
  <c r="F53" i="5" s="1"/>
  <c r="J47" i="5"/>
  <c r="J43" i="5"/>
  <c r="J39" i="5"/>
  <c r="J35" i="5"/>
  <c r="J31" i="5"/>
  <c r="J27" i="5"/>
  <c r="J23" i="5"/>
  <c r="J19" i="5"/>
  <c r="J15" i="5"/>
  <c r="E77" i="5"/>
  <c r="F77" i="5" s="1"/>
  <c r="J68" i="5"/>
  <c r="J55" i="5"/>
  <c r="I47" i="5"/>
  <c r="E46" i="5"/>
  <c r="I43" i="5"/>
  <c r="E42" i="5"/>
  <c r="I39" i="5"/>
  <c r="E38" i="5"/>
  <c r="F38" i="5" s="1"/>
  <c r="I35" i="5"/>
  <c r="E34" i="5"/>
  <c r="I31" i="5"/>
  <c r="E30" i="5"/>
  <c r="I27" i="5"/>
  <c r="E26" i="5"/>
  <c r="I23" i="5"/>
  <c r="E22" i="5"/>
  <c r="I19" i="5"/>
  <c r="E18" i="5"/>
  <c r="I15" i="5"/>
  <c r="E14" i="5"/>
  <c r="C93" i="5"/>
  <c r="H75" i="5"/>
  <c r="G75" i="5" s="1"/>
  <c r="K67" i="5"/>
  <c r="C65" i="5"/>
  <c r="I58" i="5"/>
  <c r="E57" i="5"/>
  <c r="F57" i="5" s="1"/>
  <c r="I50" i="5"/>
  <c r="E49" i="5"/>
  <c r="F49" i="5" s="1"/>
  <c r="J45" i="5"/>
  <c r="J41" i="5"/>
  <c r="J37" i="5"/>
  <c r="J33" i="5"/>
  <c r="J29" i="5"/>
  <c r="J25" i="5"/>
  <c r="J21" i="5"/>
  <c r="J17" i="5"/>
  <c r="J13" i="5"/>
  <c r="C61" i="5"/>
  <c r="I56" i="5"/>
  <c r="J44" i="5"/>
  <c r="J36" i="5"/>
  <c r="J28" i="5"/>
  <c r="J20" i="5"/>
  <c r="H11" i="5"/>
  <c r="K10" i="5"/>
  <c r="C10" i="5"/>
  <c r="F10" i="5" s="1"/>
  <c r="H65" i="5"/>
  <c r="G65" i="5" s="1"/>
  <c r="D56" i="5"/>
  <c r="H49" i="5"/>
  <c r="G49" i="5" s="1"/>
  <c r="K45" i="5"/>
  <c r="C43" i="5"/>
  <c r="K37" i="5"/>
  <c r="C35" i="5"/>
  <c r="K29" i="5"/>
  <c r="C27" i="5"/>
  <c r="K21" i="5"/>
  <c r="C19" i="5"/>
  <c r="K13" i="5"/>
  <c r="J12" i="5"/>
  <c r="J10" i="5"/>
  <c r="B4" i="5"/>
  <c r="K95" i="5"/>
  <c r="K63" i="5"/>
  <c r="E55" i="5"/>
  <c r="F55" i="5" s="1"/>
  <c r="K48" i="5"/>
  <c r="J40" i="5"/>
  <c r="J32" i="5"/>
  <c r="J24" i="5"/>
  <c r="J16" i="5"/>
  <c r="E12" i="5"/>
  <c r="F12" i="5" s="1"/>
  <c r="C11" i="5"/>
  <c r="D72" i="5"/>
  <c r="H57" i="5"/>
  <c r="H48" i="5"/>
  <c r="G48" i="5" s="1"/>
  <c r="C47" i="5"/>
  <c r="K41" i="5"/>
  <c r="C39" i="5"/>
  <c r="K33" i="5"/>
  <c r="C31" i="5"/>
  <c r="K25" i="5"/>
  <c r="C23" i="5"/>
  <c r="K17" i="5"/>
  <c r="C15" i="5"/>
  <c r="K11" i="5"/>
  <c r="D11" i="5"/>
  <c r="J22" i="5"/>
  <c r="J38" i="5"/>
  <c r="E51" i="5"/>
  <c r="F51" i="5" s="1"/>
  <c r="I60" i="5"/>
  <c r="C69" i="5"/>
  <c r="H83" i="5"/>
  <c r="G83" i="5" s="1"/>
  <c r="H10" i="5"/>
  <c r="G10" i="5" s="1"/>
  <c r="J14" i="5"/>
  <c r="J30" i="5"/>
  <c r="J46" i="5"/>
  <c r="I10" i="5"/>
  <c r="I21" i="5"/>
  <c r="E28" i="5"/>
  <c r="F28" i="5" s="1"/>
  <c r="I37" i="5"/>
  <c r="E44" i="5"/>
  <c r="F22" i="5" l="1"/>
  <c r="G24" i="5"/>
  <c r="G84" i="5"/>
  <c r="G106" i="5"/>
  <c r="D39" i="3"/>
  <c r="P11" i="5"/>
  <c r="O14" i="5"/>
  <c r="O30" i="5"/>
  <c r="O46" i="5"/>
  <c r="P64" i="5"/>
  <c r="P72" i="5"/>
  <c r="P13" i="5"/>
  <c r="P29" i="5"/>
  <c r="P45" i="5"/>
  <c r="O75" i="5"/>
  <c r="O83" i="5"/>
  <c r="E26" i="2"/>
  <c r="D25" i="3"/>
  <c r="F18" i="5"/>
  <c r="F34" i="5"/>
  <c r="F11" i="5"/>
  <c r="N59" i="4"/>
  <c r="N17" i="4"/>
  <c r="I24" i="2"/>
  <c r="L24" i="2" s="1"/>
  <c r="G23" i="2"/>
  <c r="F76" i="5"/>
  <c r="F84" i="5"/>
  <c r="O22" i="5"/>
  <c r="O38" i="5"/>
  <c r="G37" i="3"/>
  <c r="B37" i="3"/>
  <c r="F37" i="3" s="1"/>
  <c r="G39" i="3"/>
  <c r="H39" i="3" s="1"/>
  <c r="G36" i="3"/>
  <c r="I36" i="3" s="1"/>
  <c r="E39" i="3"/>
  <c r="B36" i="3"/>
  <c r="F36" i="3" s="1"/>
  <c r="E38" i="3"/>
  <c r="E34" i="3"/>
  <c r="G38" i="3"/>
  <c r="E35" i="3"/>
  <c r="B38" i="3"/>
  <c r="B34" i="3"/>
  <c r="E37" i="3"/>
  <c r="D36" i="3"/>
  <c r="O58" i="5"/>
  <c r="O87" i="5"/>
  <c r="O103" i="5"/>
  <c r="N105" i="4"/>
  <c r="N137" i="4"/>
  <c r="G40" i="2"/>
  <c r="F40" i="2" s="1"/>
  <c r="N136" i="4"/>
  <c r="N61" i="4"/>
  <c r="B40" i="2"/>
  <c r="E17" i="1"/>
  <c r="F26" i="5"/>
  <c r="F42" i="5"/>
  <c r="G53" i="5"/>
  <c r="F75" i="5"/>
  <c r="F89" i="5"/>
  <c r="F97" i="5"/>
  <c r="F105" i="5"/>
  <c r="D38" i="3"/>
  <c r="N123" i="4"/>
  <c r="F25" i="3"/>
  <c r="M34" i="5"/>
  <c r="R20" i="5"/>
  <c r="D15" i="2"/>
  <c r="E15" i="2"/>
  <c r="J40" i="2"/>
  <c r="G14" i="5"/>
  <c r="G22" i="5"/>
  <c r="G30" i="5"/>
  <c r="G38" i="5"/>
  <c r="G46" i="5"/>
  <c r="F60" i="5"/>
  <c r="F13" i="5"/>
  <c r="F21" i="5"/>
  <c r="F29" i="5"/>
  <c r="F37" i="5"/>
  <c r="F45" i="5"/>
  <c r="G56" i="5"/>
  <c r="F61" i="5"/>
  <c r="F69" i="5"/>
  <c r="G82" i="5"/>
  <c r="F62" i="5"/>
  <c r="F70" i="5"/>
  <c r="F78" i="5"/>
  <c r="F92" i="5"/>
  <c r="F100" i="5"/>
  <c r="F108" i="5"/>
  <c r="F13" i="3"/>
  <c r="I13" i="3"/>
  <c r="P19" i="5"/>
  <c r="O20" i="5"/>
  <c r="O36" i="5"/>
  <c r="P56" i="5"/>
  <c r="P63" i="5"/>
  <c r="P71" i="5"/>
  <c r="O66" i="5"/>
  <c r="P74" i="5"/>
  <c r="O86" i="5"/>
  <c r="O94" i="5"/>
  <c r="O102" i="5"/>
  <c r="L11" i="1"/>
  <c r="K11" i="1"/>
  <c r="K28" i="1"/>
  <c r="N54" i="4"/>
  <c r="N57" i="4"/>
  <c r="N71" i="4"/>
  <c r="N93" i="4"/>
  <c r="N101" i="4"/>
  <c r="N109" i="4"/>
  <c r="N117" i="4"/>
  <c r="N125" i="4"/>
  <c r="N133" i="4"/>
  <c r="N141" i="4"/>
  <c r="J26" i="2"/>
  <c r="F26" i="2"/>
  <c r="I16" i="3"/>
  <c r="L10" i="1"/>
  <c r="K10" i="1"/>
  <c r="J17" i="1"/>
  <c r="E27" i="2"/>
  <c r="D27" i="2"/>
  <c r="N103" i="4"/>
  <c r="N80" i="4"/>
  <c r="H16" i="2"/>
  <c r="K16" i="2" s="1"/>
  <c r="P60" i="5"/>
  <c r="P87" i="5"/>
  <c r="P95" i="5"/>
  <c r="P103" i="5"/>
  <c r="M17" i="1"/>
  <c r="N17" i="1" s="1"/>
  <c r="N10" i="1"/>
  <c r="K23" i="1"/>
  <c r="J30" i="1"/>
  <c r="N128" i="4"/>
  <c r="N148" i="4"/>
  <c r="F39" i="3"/>
  <c r="E40" i="3"/>
  <c r="F24" i="3"/>
  <c r="D26" i="3"/>
  <c r="B28" i="2"/>
  <c r="J43" i="1"/>
  <c r="L36" i="1"/>
  <c r="K36" i="1"/>
  <c r="O17" i="1"/>
  <c r="G17" i="1"/>
  <c r="H17" i="1" s="1"/>
  <c r="B16" i="3"/>
  <c r="C16" i="3"/>
  <c r="D10" i="3"/>
  <c r="AD108" i="5"/>
  <c r="V108" i="5"/>
  <c r="Z107" i="5"/>
  <c r="AD106" i="5"/>
  <c r="V106" i="5"/>
  <c r="Z105" i="5"/>
  <c r="AD104" i="5"/>
  <c r="V104" i="5"/>
  <c r="Z103" i="5"/>
  <c r="AD102" i="5"/>
  <c r="V102" i="5"/>
  <c r="Z101" i="5"/>
  <c r="AD100" i="5"/>
  <c r="V100" i="5"/>
  <c r="Z99" i="5"/>
  <c r="AD98" i="5"/>
  <c r="V98" i="5"/>
  <c r="Z97" i="5"/>
  <c r="AD96" i="5"/>
  <c r="V96" i="5"/>
  <c r="Z95" i="5"/>
  <c r="AD94" i="5"/>
  <c r="V94" i="5"/>
  <c r="Z93" i="5"/>
  <c r="AD92" i="5"/>
  <c r="V92" i="5"/>
  <c r="Z91" i="5"/>
  <c r="AD90" i="5"/>
  <c r="V90" i="5"/>
  <c r="Z89" i="5"/>
  <c r="AD88" i="5"/>
  <c r="V88" i="5"/>
  <c r="Z87" i="5"/>
  <c r="AD86" i="5"/>
  <c r="V86" i="5"/>
  <c r="Z85" i="5"/>
  <c r="AD84" i="5"/>
  <c r="U108" i="5"/>
  <c r="U106" i="5"/>
  <c r="U104" i="5"/>
  <c r="U102" i="5"/>
  <c r="U100" i="5"/>
  <c r="U98" i="5"/>
  <c r="U96" i="5"/>
  <c r="U94" i="5"/>
  <c r="U92" i="5"/>
  <c r="U90" i="5"/>
  <c r="U88" i="5"/>
  <c r="U86" i="5"/>
  <c r="Z108" i="5"/>
  <c r="AD107" i="5"/>
  <c r="V107" i="5"/>
  <c r="Z106" i="5"/>
  <c r="AD105" i="5"/>
  <c r="V105" i="5"/>
  <c r="Z104" i="5"/>
  <c r="AD103" i="5"/>
  <c r="V103" i="5"/>
  <c r="Z102" i="5"/>
  <c r="AD101" i="5"/>
  <c r="V101" i="5"/>
  <c r="Z100" i="5"/>
  <c r="AD99" i="5"/>
  <c r="V99" i="5"/>
  <c r="Z98" i="5"/>
  <c r="AD97" i="5"/>
  <c r="V97" i="5"/>
  <c r="Z96" i="5"/>
  <c r="AD95" i="5"/>
  <c r="V95" i="5"/>
  <c r="Z94" i="5"/>
  <c r="AD93" i="5"/>
  <c r="V93" i="5"/>
  <c r="Z92" i="5"/>
  <c r="AD91" i="5"/>
  <c r="V91" i="5"/>
  <c r="Z90" i="5"/>
  <c r="AD89" i="5"/>
  <c r="V89" i="5"/>
  <c r="Z88" i="5"/>
  <c r="AD87" i="5"/>
  <c r="V87" i="5"/>
  <c r="Z86" i="5"/>
  <c r="AD85" i="5"/>
  <c r="V85" i="5"/>
  <c r="Z84" i="5"/>
  <c r="U107" i="5"/>
  <c r="U105" i="5"/>
  <c r="U103" i="5"/>
  <c r="U101" i="5"/>
  <c r="U99" i="5"/>
  <c r="U97" i="5"/>
  <c r="U95" i="5"/>
  <c r="U93" i="5"/>
  <c r="U91" i="5"/>
  <c r="U89" i="5"/>
  <c r="U87" i="5"/>
  <c r="U85" i="5"/>
  <c r="AB108" i="5"/>
  <c r="AC108" i="5" s="1"/>
  <c r="AB104" i="5"/>
  <c r="AC104" i="5" s="1"/>
  <c r="AB100" i="5"/>
  <c r="AC100" i="5" s="1"/>
  <c r="AB96" i="5"/>
  <c r="AC96" i="5" s="1"/>
  <c r="AB92" i="5"/>
  <c r="AC92" i="5" s="1"/>
  <c r="AB88" i="5"/>
  <c r="AC88" i="5" s="1"/>
  <c r="AB84" i="5"/>
  <c r="AC84" i="5" s="1"/>
  <c r="W83" i="5"/>
  <c r="AA82" i="5"/>
  <c r="W81" i="5"/>
  <c r="AA80" i="5"/>
  <c r="W79" i="5"/>
  <c r="AA78" i="5"/>
  <c r="W77" i="5"/>
  <c r="AA76" i="5"/>
  <c r="W75" i="5"/>
  <c r="AA74" i="5"/>
  <c r="W73" i="5"/>
  <c r="AA72" i="5"/>
  <c r="AA108" i="5"/>
  <c r="W107" i="5"/>
  <c r="X107" i="5" s="1"/>
  <c r="AA104" i="5"/>
  <c r="W103" i="5"/>
  <c r="X103" i="5" s="1"/>
  <c r="AA100" i="5"/>
  <c r="W99" i="5"/>
  <c r="X99" i="5" s="1"/>
  <c r="AA96" i="5"/>
  <c r="W95" i="5"/>
  <c r="X95" i="5" s="1"/>
  <c r="AA92" i="5"/>
  <c r="W91" i="5"/>
  <c r="X91" i="5" s="1"/>
  <c r="AA88" i="5"/>
  <c r="W87" i="5"/>
  <c r="X87" i="5" s="1"/>
  <c r="AA84" i="5"/>
  <c r="AD83" i="5"/>
  <c r="V83" i="5"/>
  <c r="Z82" i="5"/>
  <c r="AD81" i="5"/>
  <c r="V81" i="5"/>
  <c r="Z80" i="5"/>
  <c r="AD79" i="5"/>
  <c r="V79" i="5"/>
  <c r="Z78" i="5"/>
  <c r="AD77" i="5"/>
  <c r="V77" i="5"/>
  <c r="Z76" i="5"/>
  <c r="AD75" i="5"/>
  <c r="V75" i="5"/>
  <c r="Z74" i="5"/>
  <c r="AD73" i="5"/>
  <c r="V73" i="5"/>
  <c r="Z72" i="5"/>
  <c r="AB106" i="5"/>
  <c r="AC106" i="5" s="1"/>
  <c r="AB102" i="5"/>
  <c r="AC102" i="5" s="1"/>
  <c r="AB98" i="5"/>
  <c r="AC98" i="5" s="1"/>
  <c r="AB94" i="5"/>
  <c r="AC94" i="5" s="1"/>
  <c r="AB90" i="5"/>
  <c r="AC90" i="5" s="1"/>
  <c r="AB86" i="5"/>
  <c r="AC86" i="5" s="1"/>
  <c r="W84" i="5"/>
  <c r="AA83" i="5"/>
  <c r="W82" i="5"/>
  <c r="AA81" i="5"/>
  <c r="W80" i="5"/>
  <c r="AA79" i="5"/>
  <c r="W78" i="5"/>
  <c r="AA77" i="5"/>
  <c r="W76" i="5"/>
  <c r="AA75" i="5"/>
  <c r="W74" i="5"/>
  <c r="AA73" i="5"/>
  <c r="W72" i="5"/>
  <c r="AB107" i="5"/>
  <c r="AC107" i="5" s="1"/>
  <c r="AB103" i="5"/>
  <c r="AC103" i="5" s="1"/>
  <c r="AB99" i="5"/>
  <c r="AC99" i="5" s="1"/>
  <c r="AB95" i="5"/>
  <c r="AC95" i="5" s="1"/>
  <c r="AB91" i="5"/>
  <c r="AC91" i="5" s="1"/>
  <c r="AB87" i="5"/>
  <c r="AC87" i="5" s="1"/>
  <c r="U84" i="5"/>
  <c r="U82" i="5"/>
  <c r="U80" i="5"/>
  <c r="U78" i="5"/>
  <c r="U76" i="5"/>
  <c r="U74" i="5"/>
  <c r="AB101" i="5"/>
  <c r="AC101" i="5" s="1"/>
  <c r="AB93" i="5"/>
  <c r="AC93" i="5" s="1"/>
  <c r="AB85" i="5"/>
  <c r="AC85" i="5" s="1"/>
  <c r="U83" i="5"/>
  <c r="U79" i="5"/>
  <c r="U75" i="5"/>
  <c r="V72" i="5"/>
  <c r="Z71" i="5"/>
  <c r="AD70" i="5"/>
  <c r="V70" i="5"/>
  <c r="Z69" i="5"/>
  <c r="AD68" i="5"/>
  <c r="V68" i="5"/>
  <c r="Z67" i="5"/>
  <c r="AD66" i="5"/>
  <c r="V66" i="5"/>
  <c r="Z65" i="5"/>
  <c r="AD64" i="5"/>
  <c r="V64" i="5"/>
  <c r="Z63" i="5"/>
  <c r="AD62" i="5"/>
  <c r="V62" i="5"/>
  <c r="Z61" i="5"/>
  <c r="AD60" i="5"/>
  <c r="V60" i="5"/>
  <c r="W108" i="5"/>
  <c r="X108" i="5" s="1"/>
  <c r="AA101" i="5"/>
  <c r="W100" i="5"/>
  <c r="X100" i="5" s="1"/>
  <c r="AA93" i="5"/>
  <c r="W92" i="5"/>
  <c r="X92" i="5" s="1"/>
  <c r="AA85" i="5"/>
  <c r="AB81" i="5"/>
  <c r="AC81" i="5" s="1"/>
  <c r="AB77" i="5"/>
  <c r="AC77" i="5" s="1"/>
  <c r="U72" i="5"/>
  <c r="U70" i="5"/>
  <c r="U68" i="5"/>
  <c r="U66" i="5"/>
  <c r="U64" i="5"/>
  <c r="U62" i="5"/>
  <c r="U60" i="5"/>
  <c r="AA105" i="5"/>
  <c r="W104" i="5"/>
  <c r="X104" i="5" s="1"/>
  <c r="AA97" i="5"/>
  <c r="W96" i="5"/>
  <c r="X96" i="5" s="1"/>
  <c r="AA89" i="5"/>
  <c r="W88" i="5"/>
  <c r="X88" i="5" s="1"/>
  <c r="AB83" i="5"/>
  <c r="AC83" i="5" s="1"/>
  <c r="AB79" i="5"/>
  <c r="AC79" i="5" s="1"/>
  <c r="AB75" i="5"/>
  <c r="AC75" i="5" s="1"/>
  <c r="AB72" i="5"/>
  <c r="AC72" i="5" s="1"/>
  <c r="U71" i="5"/>
  <c r="U69" i="5"/>
  <c r="U67" i="5"/>
  <c r="U65" i="5"/>
  <c r="U63" i="5"/>
  <c r="U61" i="5"/>
  <c r="AA106" i="5"/>
  <c r="W105" i="5"/>
  <c r="AA98" i="5"/>
  <c r="W97" i="5"/>
  <c r="X97" i="5" s="1"/>
  <c r="AA90" i="5"/>
  <c r="W89" i="5"/>
  <c r="Z83" i="5"/>
  <c r="Y83" i="5" s="1"/>
  <c r="V82" i="5"/>
  <c r="AD80" i="5"/>
  <c r="Z79" i="5"/>
  <c r="Y79" i="5" s="1"/>
  <c r="V78" i="5"/>
  <c r="AD76" i="5"/>
  <c r="Z75" i="5"/>
  <c r="Y75" i="5" s="1"/>
  <c r="V74" i="5"/>
  <c r="AB71" i="5"/>
  <c r="AC71" i="5" s="1"/>
  <c r="AB69" i="5"/>
  <c r="AC69" i="5" s="1"/>
  <c r="AB67" i="5"/>
  <c r="AC67" i="5" s="1"/>
  <c r="AB65" i="5"/>
  <c r="AC65" i="5" s="1"/>
  <c r="AB63" i="5"/>
  <c r="AC63" i="5" s="1"/>
  <c r="AB61" i="5"/>
  <c r="AC61" i="5" s="1"/>
  <c r="W101" i="5"/>
  <c r="X101" i="5" s="1"/>
  <c r="AA94" i="5"/>
  <c r="W85" i="5"/>
  <c r="X85" i="5" s="1"/>
  <c r="AD82" i="5"/>
  <c r="Z81" i="5"/>
  <c r="Y81" i="5" s="1"/>
  <c r="V80" i="5"/>
  <c r="AD74" i="5"/>
  <c r="AB68" i="5"/>
  <c r="AC68" i="5" s="1"/>
  <c r="AB64" i="5"/>
  <c r="AC64" i="5" s="1"/>
  <c r="AB60" i="5"/>
  <c r="AC60" i="5" s="1"/>
  <c r="AB59" i="5"/>
  <c r="AC59" i="5" s="1"/>
  <c r="AB57" i="5"/>
  <c r="AC57" i="5" s="1"/>
  <c r="AB55" i="5"/>
  <c r="AC55" i="5" s="1"/>
  <c r="AB53" i="5"/>
  <c r="AC53" i="5" s="1"/>
  <c r="AB51" i="5"/>
  <c r="AC51" i="5" s="1"/>
  <c r="AB49" i="5"/>
  <c r="AC49" i="5" s="1"/>
  <c r="AA103" i="5"/>
  <c r="W94" i="5"/>
  <c r="X94" i="5" s="1"/>
  <c r="AA87" i="5"/>
  <c r="AB82" i="5"/>
  <c r="AC82" i="5" s="1"/>
  <c r="AB74" i="5"/>
  <c r="AC74" i="5" s="1"/>
  <c r="AB73" i="5"/>
  <c r="AC73" i="5" s="1"/>
  <c r="AD72" i="5"/>
  <c r="W71" i="5"/>
  <c r="X71" i="5" s="1"/>
  <c r="AA68" i="5"/>
  <c r="W67" i="5"/>
  <c r="AA64" i="5"/>
  <c r="W63" i="5"/>
  <c r="AA60" i="5"/>
  <c r="AA59" i="5"/>
  <c r="W58" i="5"/>
  <c r="AA57" i="5"/>
  <c r="W56" i="5"/>
  <c r="AA55" i="5"/>
  <c r="W54" i="5"/>
  <c r="AA53" i="5"/>
  <c r="W52" i="5"/>
  <c r="AA51" i="5"/>
  <c r="W50" i="5"/>
  <c r="AA49" i="5"/>
  <c r="W48" i="5"/>
  <c r="W102" i="5"/>
  <c r="X102" i="5" s="1"/>
  <c r="AA95" i="5"/>
  <c r="W86" i="5"/>
  <c r="X86" i="5" s="1"/>
  <c r="AB78" i="5"/>
  <c r="AC78" i="5" s="1"/>
  <c r="AA70" i="5"/>
  <c r="W69" i="5"/>
  <c r="X69" i="5" s="1"/>
  <c r="AA66" i="5"/>
  <c r="W65" i="5"/>
  <c r="AA62" i="5"/>
  <c r="W61" i="5"/>
  <c r="X61" i="5" s="1"/>
  <c r="W59" i="5"/>
  <c r="AA58" i="5"/>
  <c r="W57" i="5"/>
  <c r="AA56" i="5"/>
  <c r="W55" i="5"/>
  <c r="AA54" i="5"/>
  <c r="W53" i="5"/>
  <c r="AA52" i="5"/>
  <c r="W51" i="5"/>
  <c r="AA50" i="5"/>
  <c r="W49" i="5"/>
  <c r="AA48" i="5"/>
  <c r="AB97" i="5"/>
  <c r="AC97" i="5" s="1"/>
  <c r="U77" i="5"/>
  <c r="AD71" i="5"/>
  <c r="Z70" i="5"/>
  <c r="V69" i="5"/>
  <c r="AD67" i="5"/>
  <c r="Z66" i="5"/>
  <c r="V65" i="5"/>
  <c r="AD63" i="5"/>
  <c r="Z62" i="5"/>
  <c r="V61" i="5"/>
  <c r="AD59" i="5"/>
  <c r="V59" i="5"/>
  <c r="Z58" i="5"/>
  <c r="Y58" i="5" s="1"/>
  <c r="AD57" i="5"/>
  <c r="V57" i="5"/>
  <c r="Z56" i="5"/>
  <c r="AD55" i="5"/>
  <c r="V55" i="5"/>
  <c r="Z54" i="5"/>
  <c r="Y54" i="5" s="1"/>
  <c r="AD53" i="5"/>
  <c r="V53" i="5"/>
  <c r="Z52" i="5"/>
  <c r="AD51" i="5"/>
  <c r="V51" i="5"/>
  <c r="Z50" i="5"/>
  <c r="Y50" i="5" s="1"/>
  <c r="AD49" i="5"/>
  <c r="V49" i="5"/>
  <c r="Z48" i="5"/>
  <c r="AB89" i="5"/>
  <c r="AC89" i="5" s="1"/>
  <c r="Z73" i="5"/>
  <c r="Y73" i="5" s="1"/>
  <c r="AD69" i="5"/>
  <c r="Z68" i="5"/>
  <c r="V67" i="5"/>
  <c r="AD61" i="5"/>
  <c r="Z60" i="5"/>
  <c r="AD58" i="5"/>
  <c r="Z57" i="5"/>
  <c r="V56" i="5"/>
  <c r="AD54" i="5"/>
  <c r="Z53" i="5"/>
  <c r="V52" i="5"/>
  <c r="AD50" i="5"/>
  <c r="Z49" i="5"/>
  <c r="V48" i="5"/>
  <c r="U47" i="5"/>
  <c r="U45" i="5"/>
  <c r="U43" i="5"/>
  <c r="U41" i="5"/>
  <c r="U39" i="5"/>
  <c r="U37" i="5"/>
  <c r="U35" i="5"/>
  <c r="U33" i="5"/>
  <c r="U31" i="5"/>
  <c r="U29" i="5"/>
  <c r="U27" i="5"/>
  <c r="U25" i="5"/>
  <c r="U23" i="5"/>
  <c r="U21" i="5"/>
  <c r="U19" i="5"/>
  <c r="U17" i="5"/>
  <c r="U15" i="5"/>
  <c r="U13" i="5"/>
  <c r="AA107" i="5"/>
  <c r="W98" i="5"/>
  <c r="X98" i="5" s="1"/>
  <c r="U73" i="5"/>
  <c r="AA69" i="5"/>
  <c r="W68" i="5"/>
  <c r="X68" i="5" s="1"/>
  <c r="AA61" i="5"/>
  <c r="W60" i="5"/>
  <c r="X60" i="5" s="1"/>
  <c r="U56" i="5"/>
  <c r="U52" i="5"/>
  <c r="U48" i="5"/>
  <c r="AB47" i="5"/>
  <c r="AC47" i="5" s="1"/>
  <c r="AB45" i="5"/>
  <c r="AC45" i="5" s="1"/>
  <c r="AB43" i="5"/>
  <c r="AC43" i="5" s="1"/>
  <c r="AB41" i="5"/>
  <c r="AC41" i="5" s="1"/>
  <c r="AB39" i="5"/>
  <c r="AC39" i="5" s="1"/>
  <c r="AB37" i="5"/>
  <c r="AC37" i="5" s="1"/>
  <c r="AB35" i="5"/>
  <c r="AC35" i="5" s="1"/>
  <c r="AB33" i="5"/>
  <c r="AC33" i="5" s="1"/>
  <c r="AB31" i="5"/>
  <c r="AC31" i="5" s="1"/>
  <c r="AB29" i="5"/>
  <c r="AC29" i="5" s="1"/>
  <c r="AB27" i="5"/>
  <c r="AC27" i="5" s="1"/>
  <c r="AB25" i="5"/>
  <c r="AC25" i="5" s="1"/>
  <c r="AB23" i="5"/>
  <c r="AC23" i="5" s="1"/>
  <c r="AB21" i="5"/>
  <c r="AC21" i="5" s="1"/>
  <c r="AB19" i="5"/>
  <c r="AC19" i="5" s="1"/>
  <c r="AB17" i="5"/>
  <c r="AC17" i="5" s="1"/>
  <c r="AB15" i="5"/>
  <c r="AC15" i="5" s="1"/>
  <c r="AB13" i="5"/>
  <c r="AC13" i="5" s="1"/>
  <c r="AA91" i="5"/>
  <c r="AB76" i="5"/>
  <c r="AC76" i="5" s="1"/>
  <c r="AA65" i="5"/>
  <c r="W64" i="5"/>
  <c r="X64" i="5" s="1"/>
  <c r="U58" i="5"/>
  <c r="U54" i="5"/>
  <c r="U50" i="5"/>
  <c r="AB46" i="5"/>
  <c r="AC46" i="5" s="1"/>
  <c r="AB44" i="5"/>
  <c r="AC44" i="5" s="1"/>
  <c r="AB42" i="5"/>
  <c r="AC42" i="5" s="1"/>
  <c r="AB40" i="5"/>
  <c r="AC40" i="5" s="1"/>
  <c r="AB38" i="5"/>
  <c r="AC38" i="5" s="1"/>
  <c r="AB36" i="5"/>
  <c r="AC36" i="5" s="1"/>
  <c r="AB34" i="5"/>
  <c r="AC34" i="5" s="1"/>
  <c r="AB32" i="5"/>
  <c r="AC32" i="5" s="1"/>
  <c r="AB30" i="5"/>
  <c r="AC30" i="5" s="1"/>
  <c r="AB28" i="5"/>
  <c r="AC28" i="5" s="1"/>
  <c r="AB26" i="5"/>
  <c r="AC26" i="5" s="1"/>
  <c r="AB24" i="5"/>
  <c r="AC24" i="5" s="1"/>
  <c r="AB22" i="5"/>
  <c r="AC22" i="5" s="1"/>
  <c r="AB20" i="5"/>
  <c r="AC20" i="5" s="1"/>
  <c r="AB18" i="5"/>
  <c r="AC18" i="5" s="1"/>
  <c r="AB16" i="5"/>
  <c r="AC16" i="5" s="1"/>
  <c r="AB14" i="5"/>
  <c r="AC14" i="5" s="1"/>
  <c r="AB12" i="5"/>
  <c r="AC12" i="5" s="1"/>
  <c r="AA86" i="5"/>
  <c r="AD78" i="5"/>
  <c r="V76" i="5"/>
  <c r="AB66" i="5"/>
  <c r="AC66" i="5" s="1"/>
  <c r="AB56" i="5"/>
  <c r="AC56" i="5" s="1"/>
  <c r="AB52" i="5"/>
  <c r="AC52" i="5" s="1"/>
  <c r="AB48" i="5"/>
  <c r="AC48" i="5" s="1"/>
  <c r="W47" i="5"/>
  <c r="X47" i="5" s="1"/>
  <c r="AA46" i="5"/>
  <c r="W45" i="5"/>
  <c r="AA44" i="5"/>
  <c r="W43" i="5"/>
  <c r="X43" i="5" s="1"/>
  <c r="AA42" i="5"/>
  <c r="W41" i="5"/>
  <c r="X41" i="5" s="1"/>
  <c r="AA40" i="5"/>
  <c r="W39" i="5"/>
  <c r="X39" i="5" s="1"/>
  <c r="AA38" i="5"/>
  <c r="W37" i="5"/>
  <c r="AA36" i="5"/>
  <c r="W35" i="5"/>
  <c r="AA34" i="5"/>
  <c r="W33" i="5"/>
  <c r="X33" i="5" s="1"/>
  <c r="AA32" i="5"/>
  <c r="W31" i="5"/>
  <c r="X31" i="5" s="1"/>
  <c r="AA30" i="5"/>
  <c r="W29" i="5"/>
  <c r="AA28" i="5"/>
  <c r="W27" i="5"/>
  <c r="X27" i="5" s="1"/>
  <c r="AA26" i="5"/>
  <c r="W25" i="5"/>
  <c r="X25" i="5" s="1"/>
  <c r="AA24" i="5"/>
  <c r="W23" i="5"/>
  <c r="X23" i="5" s="1"/>
  <c r="AA22" i="5"/>
  <c r="W21" i="5"/>
  <c r="AA20" i="5"/>
  <c r="W19" i="5"/>
  <c r="AA18" i="5"/>
  <c r="W17" i="5"/>
  <c r="X17" i="5" s="1"/>
  <c r="AA16" i="5"/>
  <c r="W15" i="5"/>
  <c r="X15" i="5" s="1"/>
  <c r="AA14" i="5"/>
  <c r="W13" i="5"/>
  <c r="AA12" i="5"/>
  <c r="Z77" i="5"/>
  <c r="Y77" i="5" s="1"/>
  <c r="AB70" i="5"/>
  <c r="AC70" i="5" s="1"/>
  <c r="AB58" i="5"/>
  <c r="AC58" i="5" s="1"/>
  <c r="AB50" i="5"/>
  <c r="AC50" i="5" s="1"/>
  <c r="AA47" i="5"/>
  <c r="W46" i="5"/>
  <c r="AA43" i="5"/>
  <c r="W42" i="5"/>
  <c r="AA39" i="5"/>
  <c r="W38" i="5"/>
  <c r="AA35" i="5"/>
  <c r="W34" i="5"/>
  <c r="AA31" i="5"/>
  <c r="W30" i="5"/>
  <c r="AA27" i="5"/>
  <c r="W26" i="5"/>
  <c r="AA23" i="5"/>
  <c r="W22" i="5"/>
  <c r="AA19" i="5"/>
  <c r="W18" i="5"/>
  <c r="AA15" i="5"/>
  <c r="W14" i="5"/>
  <c r="U11" i="5"/>
  <c r="W106" i="5"/>
  <c r="X106" i="5" s="1"/>
  <c r="W70" i="5"/>
  <c r="X70" i="5" s="1"/>
  <c r="AA63" i="5"/>
  <c r="U57" i="5"/>
  <c r="U49" i="5"/>
  <c r="Z47" i="5"/>
  <c r="Y47" i="5" s="1"/>
  <c r="V46" i="5"/>
  <c r="AD44" i="5"/>
  <c r="Z43" i="5"/>
  <c r="Y43" i="5" s="1"/>
  <c r="V42" i="5"/>
  <c r="AD40" i="5"/>
  <c r="Z39" i="5"/>
  <c r="Y39" i="5" s="1"/>
  <c r="V38" i="5"/>
  <c r="AD36" i="5"/>
  <c r="Z35" i="5"/>
  <c r="Y35" i="5" s="1"/>
  <c r="V34" i="5"/>
  <c r="AD32" i="5"/>
  <c r="Z31" i="5"/>
  <c r="V30" i="5"/>
  <c r="AD28" i="5"/>
  <c r="Z27" i="5"/>
  <c r="Y27" i="5" s="1"/>
  <c r="V26" i="5"/>
  <c r="AD24" i="5"/>
  <c r="Z23" i="5"/>
  <c r="V22" i="5"/>
  <c r="AD20" i="5"/>
  <c r="Z19" i="5"/>
  <c r="Y19" i="5" s="1"/>
  <c r="V18" i="5"/>
  <c r="AD16" i="5"/>
  <c r="Z15" i="5"/>
  <c r="Y15" i="5" s="1"/>
  <c r="V14" i="5"/>
  <c r="AD12" i="5"/>
  <c r="AB105" i="5"/>
  <c r="AC105" i="5" s="1"/>
  <c r="U81" i="5"/>
  <c r="AD65" i="5"/>
  <c r="V63" i="5"/>
  <c r="Z59" i="5"/>
  <c r="Y59" i="5" s="1"/>
  <c r="V58" i="5"/>
  <c r="AD52" i="5"/>
  <c r="Z51" i="5"/>
  <c r="Y51" i="5" s="1"/>
  <c r="V50" i="5"/>
  <c r="U46" i="5"/>
  <c r="U42" i="5"/>
  <c r="U38" i="5"/>
  <c r="U34" i="5"/>
  <c r="U30" i="5"/>
  <c r="U26" i="5"/>
  <c r="U22" i="5"/>
  <c r="U18" i="5"/>
  <c r="U14" i="5"/>
  <c r="AA71" i="5"/>
  <c r="W62" i="5"/>
  <c r="X62" i="5" s="1"/>
  <c r="U53" i="5"/>
  <c r="AD46" i="5"/>
  <c r="Z45" i="5"/>
  <c r="Y45" i="5" s="1"/>
  <c r="V44" i="5"/>
  <c r="AD42" i="5"/>
  <c r="Z41" i="5"/>
  <c r="V40" i="5"/>
  <c r="AD38" i="5"/>
  <c r="Z37" i="5"/>
  <c r="Y37" i="5" s="1"/>
  <c r="V36" i="5"/>
  <c r="AD34" i="5"/>
  <c r="Z33" i="5"/>
  <c r="V32" i="5"/>
  <c r="AD30" i="5"/>
  <c r="Z29" i="5"/>
  <c r="Y29" i="5" s="1"/>
  <c r="V28" i="5"/>
  <c r="AD26" i="5"/>
  <c r="Z25" i="5"/>
  <c r="Y25" i="5" s="1"/>
  <c r="V24" i="5"/>
  <c r="AD22" i="5"/>
  <c r="Z21" i="5"/>
  <c r="Y21" i="5" s="1"/>
  <c r="V20" i="5"/>
  <c r="AD18" i="5"/>
  <c r="Z17" i="5"/>
  <c r="Y17" i="5" s="1"/>
  <c r="V16" i="5"/>
  <c r="AD14" i="5"/>
  <c r="Z13" i="5"/>
  <c r="Y13" i="5" s="1"/>
  <c r="V12" i="5"/>
  <c r="U51" i="5"/>
  <c r="V47" i="5"/>
  <c r="AD41" i="5"/>
  <c r="Z40" i="5"/>
  <c r="V39" i="5"/>
  <c r="AD33" i="5"/>
  <c r="Z32" i="5"/>
  <c r="V31" i="5"/>
  <c r="AD25" i="5"/>
  <c r="Z24" i="5"/>
  <c r="V23" i="5"/>
  <c r="AD17" i="5"/>
  <c r="Z16" i="5"/>
  <c r="V15" i="5"/>
  <c r="Z11" i="5"/>
  <c r="AA10" i="5"/>
  <c r="AA102" i="5"/>
  <c r="V84" i="5"/>
  <c r="AA41" i="5"/>
  <c r="W40" i="5"/>
  <c r="AA33" i="5"/>
  <c r="W32" i="5"/>
  <c r="AA25" i="5"/>
  <c r="W24" i="5"/>
  <c r="AA17" i="5"/>
  <c r="W16" i="5"/>
  <c r="Z10" i="5"/>
  <c r="AB80" i="5"/>
  <c r="AC80" i="5" s="1"/>
  <c r="AA67" i="5"/>
  <c r="U59" i="5"/>
  <c r="AD45" i="5"/>
  <c r="Z44" i="5"/>
  <c r="V43" i="5"/>
  <c r="AD37" i="5"/>
  <c r="Z36" i="5"/>
  <c r="V35" i="5"/>
  <c r="AD29" i="5"/>
  <c r="Z28" i="5"/>
  <c r="V27" i="5"/>
  <c r="AD21" i="5"/>
  <c r="Z20" i="5"/>
  <c r="V19" i="5"/>
  <c r="AD13" i="5"/>
  <c r="Z12" i="5"/>
  <c r="V11" i="5"/>
  <c r="W10" i="5"/>
  <c r="W93" i="5"/>
  <c r="X93" i="5" s="1"/>
  <c r="AB62" i="5"/>
  <c r="AC62" i="5" s="1"/>
  <c r="AB54" i="5"/>
  <c r="AC54" i="5" s="1"/>
  <c r="AA45" i="5"/>
  <c r="W44" i="5"/>
  <c r="AA37" i="5"/>
  <c r="W36" i="5"/>
  <c r="AA29" i="5"/>
  <c r="W28" i="5"/>
  <c r="AA21" i="5"/>
  <c r="W20" i="5"/>
  <c r="AA13" i="5"/>
  <c r="W12" i="5"/>
  <c r="AD11" i="5"/>
  <c r="AD10" i="5"/>
  <c r="V10" i="5"/>
  <c r="Z64" i="5"/>
  <c r="Y64" i="5" s="1"/>
  <c r="AD48" i="5"/>
  <c r="U32" i="5"/>
  <c r="U16" i="5"/>
  <c r="AA99" i="5"/>
  <c r="AD43" i="5"/>
  <c r="V41" i="5"/>
  <c r="Z34" i="5"/>
  <c r="AD27" i="5"/>
  <c r="V25" i="5"/>
  <c r="Z18" i="5"/>
  <c r="Y18" i="5" s="1"/>
  <c r="U55" i="5"/>
  <c r="Z42" i="5"/>
  <c r="AD35" i="5"/>
  <c r="V33" i="5"/>
  <c r="Z26" i="5"/>
  <c r="AD19" i="5"/>
  <c r="V17" i="5"/>
  <c r="W11" i="5"/>
  <c r="X11" i="5" s="1"/>
  <c r="V54" i="5"/>
  <c r="U44" i="5"/>
  <c r="U28" i="5"/>
  <c r="U12" i="5"/>
  <c r="W90" i="5"/>
  <c r="X90" i="5" s="1"/>
  <c r="AD47" i="5"/>
  <c r="Z38" i="5"/>
  <c r="Y38" i="5" s="1"/>
  <c r="Z55" i="5"/>
  <c r="Y55" i="5" s="1"/>
  <c r="U24" i="5"/>
  <c r="AD56" i="5"/>
  <c r="V37" i="5"/>
  <c r="U36" i="5"/>
  <c r="AD31" i="5"/>
  <c r="U10" i="5"/>
  <c r="W66" i="5"/>
  <c r="X66" i="5" s="1"/>
  <c r="Z30" i="5"/>
  <c r="Y30" i="5" s="1"/>
  <c r="V71" i="5"/>
  <c r="Z46" i="5"/>
  <c r="Y46" i="5" s="1"/>
  <c r="V13" i="5"/>
  <c r="AB10" i="5"/>
  <c r="AC10" i="5" s="1"/>
  <c r="V45" i="5"/>
  <c r="V29" i="5"/>
  <c r="AD23" i="5"/>
  <c r="V21" i="5"/>
  <c r="Z22" i="5"/>
  <c r="Y22" i="5" s="1"/>
  <c r="Z14" i="5"/>
  <c r="Y14" i="5" s="1"/>
  <c r="U20" i="5"/>
  <c r="U40" i="5"/>
  <c r="AD39" i="5"/>
  <c r="AB11" i="5"/>
  <c r="AC11" i="5" s="1"/>
  <c r="AA11" i="5"/>
  <c r="AD15" i="5"/>
  <c r="G17" i="5"/>
  <c r="G25" i="5"/>
  <c r="G33" i="5"/>
  <c r="G41" i="5"/>
  <c r="F15" i="5"/>
  <c r="F23" i="5"/>
  <c r="F31" i="5"/>
  <c r="F39" i="5"/>
  <c r="F47" i="5"/>
  <c r="G50" i="5"/>
  <c r="G58" i="5"/>
  <c r="G62" i="5"/>
  <c r="G70" i="5"/>
  <c r="F63" i="5"/>
  <c r="F71" i="5"/>
  <c r="F64" i="5"/>
  <c r="F72" i="5"/>
  <c r="G96" i="5"/>
  <c r="G87" i="5"/>
  <c r="G103" i="5"/>
  <c r="F86" i="5"/>
  <c r="F94" i="5"/>
  <c r="F102" i="5"/>
  <c r="L10" i="2"/>
  <c r="I16" i="2"/>
  <c r="L16" i="2" s="1"/>
  <c r="I35" i="3"/>
  <c r="H35" i="3"/>
  <c r="P35" i="5"/>
  <c r="O11" i="5"/>
  <c r="P62" i="5"/>
  <c r="P70" i="5"/>
  <c r="P65" i="5"/>
  <c r="O68" i="5"/>
  <c r="P78" i="5"/>
  <c r="O88" i="5"/>
  <c r="O96" i="5"/>
  <c r="O104" i="5"/>
  <c r="E16" i="3"/>
  <c r="F16" i="3" s="1"/>
  <c r="K26" i="1"/>
  <c r="N38" i="4"/>
  <c r="N70" i="4"/>
  <c r="N15" i="4"/>
  <c r="N85" i="4"/>
  <c r="N149" i="4"/>
  <c r="I28" i="2"/>
  <c r="L28" i="2" s="1"/>
  <c r="L22" i="2"/>
  <c r="O43" i="1"/>
  <c r="E38" i="2"/>
  <c r="I40" i="2"/>
  <c r="L40" i="2" s="1"/>
  <c r="L34" i="2"/>
  <c r="L40" i="1"/>
  <c r="K40" i="1"/>
  <c r="I27" i="3"/>
  <c r="H27" i="3"/>
  <c r="I25" i="3"/>
  <c r="H25" i="3"/>
  <c r="K29" i="1"/>
  <c r="N39" i="4"/>
  <c r="J24" i="2"/>
  <c r="F24" i="2"/>
  <c r="L38" i="1"/>
  <c r="K38" i="1"/>
  <c r="F44" i="5"/>
  <c r="G11" i="5"/>
  <c r="F14" i="5"/>
  <c r="F30" i="5"/>
  <c r="F46" i="5"/>
  <c r="G51" i="5"/>
  <c r="F79" i="5"/>
  <c r="G93" i="5"/>
  <c r="F91" i="5"/>
  <c r="F99" i="5"/>
  <c r="F107" i="5"/>
  <c r="E11" i="2"/>
  <c r="D11" i="2"/>
  <c r="O43" i="5"/>
  <c r="P39" i="5"/>
  <c r="P25" i="5"/>
  <c r="P41" i="5"/>
  <c r="P53" i="5"/>
  <c r="P14" i="5"/>
  <c r="P22" i="5"/>
  <c r="P30" i="5"/>
  <c r="P38" i="5"/>
  <c r="P46" i="5"/>
  <c r="O65" i="5"/>
  <c r="O51" i="5"/>
  <c r="O59" i="5"/>
  <c r="O80" i="5"/>
  <c r="P75" i="5"/>
  <c r="P83" i="5"/>
  <c r="O73" i="5"/>
  <c r="O81" i="5"/>
  <c r="O89" i="5"/>
  <c r="O97" i="5"/>
  <c r="O105" i="5"/>
  <c r="P89" i="5"/>
  <c r="P97" i="5"/>
  <c r="P105" i="5"/>
  <c r="F29" i="1"/>
  <c r="M28" i="1"/>
  <c r="N28" i="1" s="1"/>
  <c r="E28" i="1"/>
  <c r="D27" i="1"/>
  <c r="C26" i="1"/>
  <c r="B25" i="1"/>
  <c r="I24" i="1"/>
  <c r="P23" i="1"/>
  <c r="P30" i="1" s="1"/>
  <c r="B29" i="1"/>
  <c r="E27" i="1"/>
  <c r="P25" i="1"/>
  <c r="G25" i="1"/>
  <c r="H25" i="1" s="1"/>
  <c r="M24" i="1"/>
  <c r="N24" i="1" s="1"/>
  <c r="D24" i="1"/>
  <c r="P29" i="1"/>
  <c r="E29" i="1"/>
  <c r="O27" i="1"/>
  <c r="C27" i="1"/>
  <c r="M25" i="1"/>
  <c r="N25" i="1" s="1"/>
  <c r="C25" i="1"/>
  <c r="G24" i="1"/>
  <c r="B23" i="1"/>
  <c r="I30" i="1"/>
  <c r="M29" i="1"/>
  <c r="N29" i="1" s="1"/>
  <c r="C29" i="1"/>
  <c r="G28" i="1"/>
  <c r="H28" i="1" s="1"/>
  <c r="P26" i="1"/>
  <c r="F26" i="1"/>
  <c r="O24" i="1"/>
  <c r="E24" i="1"/>
  <c r="I23" i="1"/>
  <c r="D30" i="1"/>
  <c r="G29" i="1"/>
  <c r="H29" i="1" s="1"/>
  <c r="F28" i="1"/>
  <c r="I26" i="1"/>
  <c r="I25" i="1"/>
  <c r="M23" i="1"/>
  <c r="C30" i="1"/>
  <c r="D29" i="1"/>
  <c r="D28" i="1"/>
  <c r="G27" i="1"/>
  <c r="H27" i="1" s="1"/>
  <c r="G26" i="1"/>
  <c r="H26" i="1" s="1"/>
  <c r="P28" i="1"/>
  <c r="C28" i="1"/>
  <c r="F27" i="1"/>
  <c r="E26" i="1"/>
  <c r="F25" i="1"/>
  <c r="G23" i="1"/>
  <c r="L23" i="1" s="1"/>
  <c r="O29" i="1"/>
  <c r="O28" i="1"/>
  <c r="B28" i="1"/>
  <c r="B27" i="1"/>
  <c r="D26" i="1"/>
  <c r="E25" i="1"/>
  <c r="F24" i="1"/>
  <c r="F23" i="1"/>
  <c r="P27" i="1"/>
  <c r="O26" i="1"/>
  <c r="B26" i="1"/>
  <c r="D25" i="1"/>
  <c r="C24" i="1"/>
  <c r="E23" i="1"/>
  <c r="M27" i="1"/>
  <c r="N27" i="1" s="1"/>
  <c r="O25" i="1"/>
  <c r="P24" i="1"/>
  <c r="B24" i="1"/>
  <c r="D23" i="1"/>
  <c r="I29" i="1"/>
  <c r="M26" i="1"/>
  <c r="N26" i="1" s="1"/>
  <c r="O23" i="1"/>
  <c r="C23" i="1"/>
  <c r="F30" i="1"/>
  <c r="I28" i="1"/>
  <c r="I27" i="1"/>
  <c r="N96" i="4"/>
  <c r="N24" i="4"/>
  <c r="N32" i="4"/>
  <c r="N40" i="4"/>
  <c r="N102" i="4"/>
  <c r="N118" i="4"/>
  <c r="N126" i="4"/>
  <c r="N134" i="4"/>
  <c r="N142" i="4"/>
  <c r="N146" i="4"/>
  <c r="N154" i="4"/>
  <c r="H36" i="3"/>
  <c r="N74" i="4"/>
  <c r="J27" i="2"/>
  <c r="F27" i="2"/>
  <c r="D34" i="2"/>
  <c r="C40" i="2"/>
  <c r="K39" i="1"/>
  <c r="L39" i="1"/>
  <c r="F23" i="3"/>
  <c r="H22" i="3"/>
  <c r="I22" i="3"/>
  <c r="G28" i="3"/>
  <c r="C28" i="2"/>
  <c r="D22" i="2"/>
  <c r="H28" i="2"/>
  <c r="K28" i="2" s="1"/>
  <c r="K22" i="2"/>
  <c r="H15" i="3"/>
  <c r="I24" i="3"/>
  <c r="H24" i="3"/>
  <c r="E43" i="1"/>
  <c r="D23" i="2"/>
  <c r="G18" i="5"/>
  <c r="G26" i="5"/>
  <c r="G34" i="5"/>
  <c r="G42" i="5"/>
  <c r="F17" i="5"/>
  <c r="F25" i="5"/>
  <c r="F33" i="5"/>
  <c r="F41" i="5"/>
  <c r="G52" i="5"/>
  <c r="F65" i="5"/>
  <c r="F88" i="5"/>
  <c r="F96" i="5"/>
  <c r="F104" i="5"/>
  <c r="I34" i="3"/>
  <c r="H34" i="3"/>
  <c r="G40" i="3"/>
  <c r="C40" i="3"/>
  <c r="D34" i="3"/>
  <c r="C10" i="2"/>
  <c r="G16" i="2"/>
  <c r="J10" i="2"/>
  <c r="F10" i="2"/>
  <c r="O19" i="5"/>
  <c r="P67" i="5"/>
  <c r="O62" i="5"/>
  <c r="O70" i="5"/>
  <c r="P82" i="5"/>
  <c r="O90" i="5"/>
  <c r="O98" i="5"/>
  <c r="O106" i="5"/>
  <c r="P17" i="1"/>
  <c r="K25" i="1"/>
  <c r="N46" i="4"/>
  <c r="N51" i="4"/>
  <c r="N89" i="4"/>
  <c r="N97" i="4"/>
  <c r="N113" i="4"/>
  <c r="N121" i="4"/>
  <c r="N129" i="4"/>
  <c r="D37" i="2"/>
  <c r="E37" i="2"/>
  <c r="M43" i="1"/>
  <c r="N43" i="1" s="1"/>
  <c r="N36" i="1"/>
  <c r="F22" i="3"/>
  <c r="G43" i="1"/>
  <c r="H43" i="1" s="1"/>
  <c r="H36" i="1"/>
  <c r="E24" i="2"/>
  <c r="D39" i="2"/>
  <c r="E39" i="2"/>
  <c r="G55" i="5"/>
  <c r="G81" i="5"/>
  <c r="G77" i="5"/>
  <c r="G97" i="5"/>
  <c r="F85" i="5"/>
  <c r="F93" i="5"/>
  <c r="F101" i="5"/>
  <c r="F40" i="5"/>
  <c r="F15" i="2"/>
  <c r="J15" i="2"/>
  <c r="P57" i="5"/>
  <c r="P16" i="5"/>
  <c r="P24" i="5"/>
  <c r="P32" i="5"/>
  <c r="P40" i="5"/>
  <c r="O50" i="5"/>
  <c r="O84" i="5"/>
  <c r="O91" i="5"/>
  <c r="O99" i="5"/>
  <c r="O107" i="5"/>
  <c r="P91" i="5"/>
  <c r="P99" i="5"/>
  <c r="P107" i="5"/>
  <c r="K13" i="1"/>
  <c r="L13" i="1"/>
  <c r="N78" i="4"/>
  <c r="N144" i="4"/>
  <c r="N152" i="4"/>
  <c r="J35" i="2"/>
  <c r="F35" i="2"/>
  <c r="J22" i="2"/>
  <c r="F22" i="2"/>
  <c r="G28" i="2"/>
  <c r="J37" i="2"/>
  <c r="F37" i="2"/>
  <c r="N112" i="4"/>
  <c r="C28" i="3"/>
  <c r="D28" i="3" s="1"/>
  <c r="D22" i="3"/>
  <c r="N49" i="4"/>
  <c r="K27" i="1"/>
  <c r="K42" i="1"/>
  <c r="L42" i="1"/>
  <c r="E28" i="3"/>
  <c r="F28" i="3" s="1"/>
  <c r="G57" i="5"/>
  <c r="G12" i="5"/>
  <c r="G28" i="5"/>
  <c r="G44" i="5"/>
  <c r="F19" i="5"/>
  <c r="F27" i="5"/>
  <c r="F35" i="5"/>
  <c r="F43" i="5"/>
  <c r="G54" i="5"/>
  <c r="G66" i="5"/>
  <c r="F67" i="5"/>
  <c r="F68" i="5"/>
  <c r="G95" i="5"/>
  <c r="F90" i="5"/>
  <c r="F98" i="5"/>
  <c r="F106" i="5"/>
  <c r="H159" i="4"/>
  <c r="J158" i="4"/>
  <c r="H155" i="4"/>
  <c r="J154" i="4"/>
  <c r="G159" i="4"/>
  <c r="I158" i="4"/>
  <c r="G155" i="4"/>
  <c r="I154" i="4"/>
  <c r="G151" i="4"/>
  <c r="I150" i="4"/>
  <c r="G147" i="4"/>
  <c r="I146" i="4"/>
  <c r="H157" i="4"/>
  <c r="J156" i="4"/>
  <c r="H153" i="4"/>
  <c r="J152" i="4"/>
  <c r="H149" i="4"/>
  <c r="J148" i="4"/>
  <c r="H145" i="4"/>
  <c r="J144" i="4"/>
  <c r="G157" i="4"/>
  <c r="I156" i="4"/>
  <c r="G153" i="4"/>
  <c r="I152" i="4"/>
  <c r="G149" i="4"/>
  <c r="I148" i="4"/>
  <c r="G145" i="4"/>
  <c r="I144" i="4"/>
  <c r="H154" i="4"/>
  <c r="J151" i="4"/>
  <c r="I149" i="4"/>
  <c r="H144" i="4"/>
  <c r="I143" i="4"/>
  <c r="G140" i="4"/>
  <c r="I139" i="4"/>
  <c r="G136" i="4"/>
  <c r="I135" i="4"/>
  <c r="G132" i="4"/>
  <c r="I131" i="4"/>
  <c r="G128" i="4"/>
  <c r="I127" i="4"/>
  <c r="G124" i="4"/>
  <c r="I123" i="4"/>
  <c r="G120" i="4"/>
  <c r="I119" i="4"/>
  <c r="G116" i="4"/>
  <c r="I115" i="4"/>
  <c r="G112" i="4"/>
  <c r="I111" i="4"/>
  <c r="G108" i="4"/>
  <c r="I107" i="4"/>
  <c r="G104" i="4"/>
  <c r="I103" i="4"/>
  <c r="G100" i="4"/>
  <c r="I99" i="4"/>
  <c r="G96" i="4"/>
  <c r="I95" i="4"/>
  <c r="G92" i="4"/>
  <c r="I91" i="4"/>
  <c r="G154" i="4"/>
  <c r="I151" i="4"/>
  <c r="J146" i="4"/>
  <c r="G144" i="4"/>
  <c r="H143" i="4"/>
  <c r="J142" i="4"/>
  <c r="H139" i="4"/>
  <c r="J138" i="4"/>
  <c r="H135" i="4"/>
  <c r="J134" i="4"/>
  <c r="H131" i="4"/>
  <c r="J130" i="4"/>
  <c r="H127" i="4"/>
  <c r="J126" i="4"/>
  <c r="H123" i="4"/>
  <c r="J122" i="4"/>
  <c r="H119" i="4"/>
  <c r="J118" i="4"/>
  <c r="H115" i="4"/>
  <c r="J114" i="4"/>
  <c r="H111" i="4"/>
  <c r="J110" i="4"/>
  <c r="H107" i="4"/>
  <c r="J106" i="4"/>
  <c r="H103" i="4"/>
  <c r="J102" i="4"/>
  <c r="H99" i="4"/>
  <c r="J98" i="4"/>
  <c r="H95" i="4"/>
  <c r="J94" i="4"/>
  <c r="H91" i="4"/>
  <c r="J90" i="4"/>
  <c r="G158" i="4"/>
  <c r="I157" i="4"/>
  <c r="H150" i="4"/>
  <c r="J147" i="4"/>
  <c r="I145" i="4"/>
  <c r="H141" i="4"/>
  <c r="J140" i="4"/>
  <c r="H137" i="4"/>
  <c r="J136" i="4"/>
  <c r="H133" i="4"/>
  <c r="J132" i="4"/>
  <c r="H129" i="4"/>
  <c r="J128" i="4"/>
  <c r="H125" i="4"/>
  <c r="J124" i="4"/>
  <c r="H121" i="4"/>
  <c r="J120" i="4"/>
  <c r="H117" i="4"/>
  <c r="J116" i="4"/>
  <c r="H113" i="4"/>
  <c r="J112" i="4"/>
  <c r="H109" i="4"/>
  <c r="J108" i="4"/>
  <c r="H105" i="4"/>
  <c r="J104" i="4"/>
  <c r="H101" i="4"/>
  <c r="J100" i="4"/>
  <c r="H97" i="4"/>
  <c r="J96" i="4"/>
  <c r="H93" i="4"/>
  <c r="J92" i="4"/>
  <c r="H156" i="4"/>
  <c r="J155" i="4"/>
  <c r="H152" i="4"/>
  <c r="G150" i="4"/>
  <c r="I147" i="4"/>
  <c r="G141" i="4"/>
  <c r="I140" i="4"/>
  <c r="G137" i="4"/>
  <c r="I136" i="4"/>
  <c r="G133" i="4"/>
  <c r="I132" i="4"/>
  <c r="G129" i="4"/>
  <c r="I128" i="4"/>
  <c r="G125" i="4"/>
  <c r="I124" i="4"/>
  <c r="G121" i="4"/>
  <c r="I120" i="4"/>
  <c r="G117" i="4"/>
  <c r="I116" i="4"/>
  <c r="G113" i="4"/>
  <c r="I112" i="4"/>
  <c r="G109" i="4"/>
  <c r="I108" i="4"/>
  <c r="G105" i="4"/>
  <c r="I104" i="4"/>
  <c r="G101" i="4"/>
  <c r="I100" i="4"/>
  <c r="G97" i="4"/>
  <c r="I96" i="4"/>
  <c r="G93" i="4"/>
  <c r="I92" i="4"/>
  <c r="G89" i="4"/>
  <c r="I159" i="4"/>
  <c r="H148" i="4"/>
  <c r="H142" i="4"/>
  <c r="J141" i="4"/>
  <c r="H134" i="4"/>
  <c r="J133" i="4"/>
  <c r="H126" i="4"/>
  <c r="J125" i="4"/>
  <c r="H118" i="4"/>
  <c r="J117" i="4"/>
  <c r="H110" i="4"/>
  <c r="J109" i="4"/>
  <c r="H102" i="4"/>
  <c r="J101" i="4"/>
  <c r="H94" i="4"/>
  <c r="J93" i="4"/>
  <c r="H86" i="4"/>
  <c r="J85" i="4"/>
  <c r="H82" i="4"/>
  <c r="J81" i="4"/>
  <c r="H78" i="4"/>
  <c r="J77" i="4"/>
  <c r="H74" i="4"/>
  <c r="J73" i="4"/>
  <c r="H70" i="4"/>
  <c r="J69" i="4"/>
  <c r="H66" i="4"/>
  <c r="J65" i="4"/>
  <c r="H62" i="4"/>
  <c r="J61" i="4"/>
  <c r="H58" i="4"/>
  <c r="J57" i="4"/>
  <c r="H54" i="4"/>
  <c r="J53" i="4"/>
  <c r="J159" i="4"/>
  <c r="J157" i="4"/>
  <c r="I155" i="4"/>
  <c r="J153" i="4"/>
  <c r="J150" i="4"/>
  <c r="J145" i="4"/>
  <c r="J115" i="4"/>
  <c r="I114" i="4"/>
  <c r="J113" i="4"/>
  <c r="J111" i="4"/>
  <c r="I110" i="4"/>
  <c r="I109" i="4"/>
  <c r="H108" i="4"/>
  <c r="G107" i="4"/>
  <c r="H106" i="4"/>
  <c r="I105" i="4"/>
  <c r="H104" i="4"/>
  <c r="G103" i="4"/>
  <c r="G102" i="4"/>
  <c r="G98" i="4"/>
  <c r="J84" i="4"/>
  <c r="J83" i="4"/>
  <c r="J82" i="4"/>
  <c r="I81" i="4"/>
  <c r="I80" i="4"/>
  <c r="I79" i="4"/>
  <c r="I78" i="4"/>
  <c r="H77" i="4"/>
  <c r="H76" i="4"/>
  <c r="H75" i="4"/>
  <c r="G74" i="4"/>
  <c r="G73" i="4"/>
  <c r="G72" i="4"/>
  <c r="G71" i="4"/>
  <c r="J52" i="4"/>
  <c r="J51" i="4"/>
  <c r="J50" i="4"/>
  <c r="H47" i="4"/>
  <c r="J46" i="4"/>
  <c r="H43" i="4"/>
  <c r="J42" i="4"/>
  <c r="H147" i="4"/>
  <c r="I141" i="4"/>
  <c r="I134" i="4"/>
  <c r="J127" i="4"/>
  <c r="G126" i="4"/>
  <c r="G119" i="4"/>
  <c r="H112" i="4"/>
  <c r="J105" i="4"/>
  <c r="I98" i="4"/>
  <c r="I97" i="4"/>
  <c r="J91" i="4"/>
  <c r="H90" i="4"/>
  <c r="H89" i="4"/>
  <c r="J88" i="4"/>
  <c r="H87" i="4"/>
  <c r="I84" i="4"/>
  <c r="G83" i="4"/>
  <c r="H80" i="4"/>
  <c r="G76" i="4"/>
  <c r="I73" i="4"/>
  <c r="H69" i="4"/>
  <c r="J66" i="4"/>
  <c r="G65" i="4"/>
  <c r="I62" i="4"/>
  <c r="J59" i="4"/>
  <c r="G58" i="4"/>
  <c r="I55" i="4"/>
  <c r="H51" i="4"/>
  <c r="G39" i="4"/>
  <c r="I38" i="4"/>
  <c r="G35" i="4"/>
  <c r="I34" i="4"/>
  <c r="G31" i="4"/>
  <c r="I30" i="4"/>
  <c r="G27" i="4"/>
  <c r="I26" i="4"/>
  <c r="G23" i="4"/>
  <c r="I22" i="4"/>
  <c r="G19" i="4"/>
  <c r="I18" i="4"/>
  <c r="G15" i="4"/>
  <c r="I14" i="4"/>
  <c r="G11" i="4"/>
  <c r="I10" i="4"/>
  <c r="I142" i="4"/>
  <c r="J135" i="4"/>
  <c r="G134" i="4"/>
  <c r="G127" i="4"/>
  <c r="H158" i="4"/>
  <c r="G152" i="4"/>
  <c r="I138" i="4"/>
  <c r="G135" i="4"/>
  <c r="H132" i="4"/>
  <c r="H120" i="4"/>
  <c r="H116" i="4"/>
  <c r="G95" i="4"/>
  <c r="J87" i="4"/>
  <c r="I85" i="4"/>
  <c r="G68" i="4"/>
  <c r="G64" i="4"/>
  <c r="G60" i="4"/>
  <c r="G56" i="4"/>
  <c r="G54" i="4"/>
  <c r="G52" i="4"/>
  <c r="H50" i="4"/>
  <c r="J47" i="4"/>
  <c r="G46" i="4"/>
  <c r="I43" i="4"/>
  <c r="J37" i="4"/>
  <c r="J36" i="4"/>
  <c r="J35" i="4"/>
  <c r="J34" i="4"/>
  <c r="I33" i="4"/>
  <c r="I32" i="4"/>
  <c r="I31" i="4"/>
  <c r="H30" i="4"/>
  <c r="H29" i="4"/>
  <c r="H28" i="4"/>
  <c r="H27" i="4"/>
  <c r="G26" i="4"/>
  <c r="G25" i="4"/>
  <c r="G24" i="4"/>
  <c r="H138" i="4"/>
  <c r="I130" i="4"/>
  <c r="H124" i="4"/>
  <c r="J121" i="4"/>
  <c r="H100" i="4"/>
  <c r="H92" i="4"/>
  <c r="I87" i="4"/>
  <c r="H85" i="4"/>
  <c r="I83" i="4"/>
  <c r="H81" i="4"/>
  <c r="J79" i="4"/>
  <c r="I77" i="4"/>
  <c r="J75" i="4"/>
  <c r="H151" i="4"/>
  <c r="G142" i="4"/>
  <c r="G138" i="4"/>
  <c r="I118" i="4"/>
  <c r="G90" i="4"/>
  <c r="G84" i="4"/>
  <c r="H83" i="4"/>
  <c r="I76" i="4"/>
  <c r="I75" i="4"/>
  <c r="I70" i="4"/>
  <c r="H67" i="4"/>
  <c r="H64" i="4"/>
  <c r="J63" i="4"/>
  <c r="G61" i="4"/>
  <c r="J60" i="4"/>
  <c r="I57" i="4"/>
  <c r="J54" i="4"/>
  <c r="I51" i="4"/>
  <c r="H49" i="4"/>
  <c r="G47" i="4"/>
  <c r="H45" i="4"/>
  <c r="G43" i="4"/>
  <c r="H41" i="4"/>
  <c r="H38" i="4"/>
  <c r="G34" i="4"/>
  <c r="J31" i="4"/>
  <c r="I27" i="4"/>
  <c r="J24" i="4"/>
  <c r="H23" i="4"/>
  <c r="I20" i="4"/>
  <c r="J17" i="4"/>
  <c r="H16" i="4"/>
  <c r="I13" i="4"/>
  <c r="G12" i="4"/>
  <c r="H140" i="4"/>
  <c r="J123" i="4"/>
  <c r="G118" i="4"/>
  <c r="G111" i="4"/>
  <c r="J131" i="4"/>
  <c r="J129" i="4"/>
  <c r="I125" i="4"/>
  <c r="G123" i="4"/>
  <c r="I121" i="4"/>
  <c r="H114" i="4"/>
  <c r="J107" i="4"/>
  <c r="I88" i="4"/>
  <c r="G82" i="4"/>
  <c r="G81" i="4"/>
  <c r="I74" i="4"/>
  <c r="H73" i="4"/>
  <c r="I69" i="4"/>
  <c r="I66" i="4"/>
  <c r="H63" i="4"/>
  <c r="H60" i="4"/>
  <c r="G57" i="4"/>
  <c r="J56" i="4"/>
  <c r="I53" i="4"/>
  <c r="J48" i="4"/>
  <c r="J44" i="4"/>
  <c r="I39" i="4"/>
  <c r="H35" i="4"/>
  <c r="J32" i="4"/>
  <c r="I28" i="4"/>
  <c r="J25" i="4"/>
  <c r="H24" i="4"/>
  <c r="I21" i="4"/>
  <c r="G20" i="4"/>
  <c r="H17" i="4"/>
  <c r="J14" i="4"/>
  <c r="G13" i="4"/>
  <c r="H10" i="4"/>
  <c r="I153" i="4"/>
  <c r="H146" i="4"/>
  <c r="J139" i="4"/>
  <c r="J137" i="4"/>
  <c r="I133" i="4"/>
  <c r="G131" i="4"/>
  <c r="I129" i="4"/>
  <c r="G156" i="4"/>
  <c r="G143" i="4"/>
  <c r="I122" i="4"/>
  <c r="G110" i="4"/>
  <c r="J103" i="4"/>
  <c r="I101" i="4"/>
  <c r="I94" i="4"/>
  <c r="I86" i="4"/>
  <c r="G79" i="4"/>
  <c r="J78" i="4"/>
  <c r="H72" i="4"/>
  <c r="I71" i="4"/>
  <c r="I68" i="4"/>
  <c r="H65" i="4"/>
  <c r="G62" i="4"/>
  <c r="G59" i="4"/>
  <c r="J55" i="4"/>
  <c r="I52" i="4"/>
  <c r="G48" i="4"/>
  <c r="G44" i="4"/>
  <c r="G42" i="4"/>
  <c r="H40" i="4"/>
  <c r="I37" i="4"/>
  <c r="G36" i="4"/>
  <c r="H33" i="4"/>
  <c r="G29" i="4"/>
  <c r="J26" i="4"/>
  <c r="H22" i="4"/>
  <c r="J19" i="4"/>
  <c r="G18" i="4"/>
  <c r="I15" i="4"/>
  <c r="J12" i="4"/>
  <c r="H11" i="4"/>
  <c r="H130" i="4"/>
  <c r="H128" i="4"/>
  <c r="H122" i="4"/>
  <c r="G115" i="4"/>
  <c r="I113" i="4"/>
  <c r="I106" i="4"/>
  <c r="J99" i="4"/>
  <c r="G94" i="4"/>
  <c r="G86" i="4"/>
  <c r="G85" i="4"/>
  <c r="G78" i="4"/>
  <c r="G77" i="4"/>
  <c r="H71" i="4"/>
  <c r="H68" i="4"/>
  <c r="J67" i="4"/>
  <c r="J64" i="4"/>
  <c r="I61" i="4"/>
  <c r="J58" i="4"/>
  <c r="H55" i="4"/>
  <c r="H52" i="4"/>
  <c r="J49" i="4"/>
  <c r="J45" i="4"/>
  <c r="J41" i="4"/>
  <c r="G40" i="4"/>
  <c r="H37" i="4"/>
  <c r="G33" i="4"/>
  <c r="J30" i="4"/>
  <c r="H26" i="4"/>
  <c r="J23" i="4"/>
  <c r="G22" i="4"/>
  <c r="I19" i="4"/>
  <c r="G148" i="4"/>
  <c r="H136" i="4"/>
  <c r="G130" i="4"/>
  <c r="I126" i="4"/>
  <c r="G122" i="4"/>
  <c r="G106" i="4"/>
  <c r="G99" i="4"/>
  <c r="J97" i="4"/>
  <c r="I90" i="4"/>
  <c r="J149" i="4"/>
  <c r="I137" i="4"/>
  <c r="G114" i="4"/>
  <c r="I89" i="4"/>
  <c r="G80" i="4"/>
  <c r="G70" i="4"/>
  <c r="I67" i="4"/>
  <c r="H57" i="4"/>
  <c r="G50" i="4"/>
  <c r="I45" i="4"/>
  <c r="J40" i="4"/>
  <c r="H39" i="4"/>
  <c r="G38" i="4"/>
  <c r="J29" i="4"/>
  <c r="J28" i="4"/>
  <c r="J27" i="4"/>
  <c r="J18" i="4"/>
  <c r="H21" i="4"/>
  <c r="H20" i="4"/>
  <c r="J22" i="4"/>
  <c r="G21" i="4"/>
  <c r="G146" i="4"/>
  <c r="J119" i="4"/>
  <c r="G67" i="4"/>
  <c r="I64" i="4"/>
  <c r="I54" i="4"/>
  <c r="I46" i="4"/>
  <c r="G45" i="4"/>
  <c r="I40" i="4"/>
  <c r="I29" i="4"/>
  <c r="G28" i="4"/>
  <c r="H18" i="4"/>
  <c r="I17" i="4"/>
  <c r="J16" i="4"/>
  <c r="I58" i="4"/>
  <c r="I42" i="4"/>
  <c r="G41" i="4"/>
  <c r="G16" i="4"/>
  <c r="H15" i="4"/>
  <c r="H14" i="4"/>
  <c r="J13" i="4"/>
  <c r="H96" i="4"/>
  <c r="H88" i="4"/>
  <c r="J76" i="4"/>
  <c r="J71" i="4"/>
  <c r="H61" i="4"/>
  <c r="G51" i="4"/>
  <c r="H46" i="4"/>
  <c r="I41" i="4"/>
  <c r="G30" i="4"/>
  <c r="J21" i="4"/>
  <c r="J20" i="4"/>
  <c r="H19" i="4"/>
  <c r="G17" i="4"/>
  <c r="I16" i="4"/>
  <c r="J15" i="4"/>
  <c r="J68" i="4"/>
  <c r="I65" i="4"/>
  <c r="I47" i="4"/>
  <c r="J143" i="4"/>
  <c r="I117" i="4"/>
  <c r="J95" i="4"/>
  <c r="G88" i="4"/>
  <c r="J86" i="4"/>
  <c r="J74" i="4"/>
  <c r="H32" i="4"/>
  <c r="H31" i="4"/>
  <c r="G91" i="4"/>
  <c r="H84" i="4"/>
  <c r="H79" i="4"/>
  <c r="J62" i="4"/>
  <c r="I59" i="4"/>
  <c r="G55" i="4"/>
  <c r="I48" i="4"/>
  <c r="H42" i="4"/>
  <c r="J33" i="4"/>
  <c r="G32" i="4"/>
  <c r="I82" i="4"/>
  <c r="J72" i="4"/>
  <c r="G69" i="4"/>
  <c r="H59" i="4"/>
  <c r="I56" i="4"/>
  <c r="H48" i="4"/>
  <c r="J43" i="4"/>
  <c r="I36" i="4"/>
  <c r="I35" i="4"/>
  <c r="H34" i="4"/>
  <c r="I23" i="4"/>
  <c r="H12" i="4"/>
  <c r="I11" i="4"/>
  <c r="J10" i="4"/>
  <c r="G10" i="4"/>
  <c r="G75" i="4"/>
  <c r="G139" i="4"/>
  <c r="I102" i="4"/>
  <c r="H98" i="4"/>
  <c r="I93" i="4"/>
  <c r="G87" i="4"/>
  <c r="I72" i="4"/>
  <c r="G66" i="4"/>
  <c r="I63" i="4"/>
  <c r="H56" i="4"/>
  <c r="H53" i="4"/>
  <c r="I49" i="4"/>
  <c r="I44" i="4"/>
  <c r="H36" i="4"/>
  <c r="I25" i="4"/>
  <c r="I24" i="4"/>
  <c r="I60" i="4"/>
  <c r="G53" i="4"/>
  <c r="H25" i="4"/>
  <c r="J89" i="4"/>
  <c r="J80" i="4"/>
  <c r="J70" i="4"/>
  <c r="G63" i="4"/>
  <c r="I50" i="4"/>
  <c r="G49" i="4"/>
  <c r="H44" i="4"/>
  <c r="J39" i="4"/>
  <c r="J38" i="4"/>
  <c r="G37" i="4"/>
  <c r="G14" i="4"/>
  <c r="H13" i="4"/>
  <c r="I12" i="4"/>
  <c r="J11" i="4"/>
  <c r="F14" i="2"/>
  <c r="J14" i="2"/>
  <c r="C14" i="2"/>
  <c r="P31" i="5"/>
  <c r="O35" i="5"/>
  <c r="P10" i="5"/>
  <c r="P48" i="5"/>
  <c r="P76" i="5"/>
  <c r="P66" i="5"/>
  <c r="P61" i="5"/>
  <c r="P69" i="5"/>
  <c r="O64" i="5"/>
  <c r="O72" i="5"/>
  <c r="O92" i="5"/>
  <c r="O100" i="5"/>
  <c r="O108" i="5"/>
  <c r="N30" i="4"/>
  <c r="L12" i="1"/>
  <c r="K12" i="1"/>
  <c r="N48" i="4"/>
  <c r="N43" i="4"/>
  <c r="N62" i="4"/>
  <c r="N153" i="4"/>
  <c r="L41" i="1"/>
  <c r="K41" i="1"/>
  <c r="F39" i="2"/>
  <c r="J39" i="2"/>
  <c r="D23" i="3"/>
  <c r="D25" i="2"/>
  <c r="F25" i="2"/>
  <c r="J25" i="2"/>
  <c r="L14" i="1"/>
  <c r="K14" i="1"/>
  <c r="D36" i="2"/>
  <c r="L37" i="1"/>
  <c r="K37" i="1"/>
  <c r="G85" i="5"/>
  <c r="G101" i="5"/>
  <c r="F87" i="5"/>
  <c r="F95" i="5"/>
  <c r="F103" i="5"/>
  <c r="F24" i="5"/>
  <c r="J13" i="2"/>
  <c r="C13" i="2"/>
  <c r="F13" i="2"/>
  <c r="J12" i="2"/>
  <c r="F12" i="2"/>
  <c r="C12" i="2"/>
  <c r="P15" i="5"/>
  <c r="O10" i="5"/>
  <c r="P52" i="5"/>
  <c r="P17" i="5"/>
  <c r="P33" i="5"/>
  <c r="P18" i="5"/>
  <c r="P26" i="5"/>
  <c r="P34" i="5"/>
  <c r="P42" i="5"/>
  <c r="O54" i="5"/>
  <c r="O55" i="5"/>
  <c r="P79" i="5"/>
  <c r="O77" i="5"/>
  <c r="O85" i="5"/>
  <c r="O93" i="5"/>
  <c r="O101" i="5"/>
  <c r="P85" i="5"/>
  <c r="P93" i="5"/>
  <c r="P101" i="5"/>
  <c r="B40" i="3"/>
  <c r="F35" i="3"/>
  <c r="L16" i="1"/>
  <c r="K16" i="1"/>
  <c r="N83" i="4"/>
  <c r="N77" i="4"/>
  <c r="N12" i="4"/>
  <c r="N20" i="4"/>
  <c r="N63" i="4"/>
  <c r="N124" i="4"/>
  <c r="N90" i="4"/>
  <c r="N98" i="4"/>
  <c r="N106" i="4"/>
  <c r="N114" i="4"/>
  <c r="N122" i="4"/>
  <c r="N130" i="4"/>
  <c r="N138" i="4"/>
  <c r="N150" i="4"/>
  <c r="N158" i="4"/>
  <c r="N100" i="4"/>
  <c r="H23" i="3"/>
  <c r="I23" i="3"/>
  <c r="J38" i="2"/>
  <c r="F38" i="2"/>
  <c r="I26" i="3"/>
  <c r="H26" i="3"/>
  <c r="D24" i="3"/>
  <c r="N107" i="4"/>
  <c r="K34" i="2"/>
  <c r="H40" i="2"/>
  <c r="K40" i="2" s="1"/>
  <c r="P43" i="1"/>
  <c r="O30" i="1" l="1"/>
  <c r="E30" i="1"/>
  <c r="B30" i="1"/>
  <c r="L29" i="1"/>
  <c r="Y42" i="5"/>
  <c r="Y53" i="5"/>
  <c r="I38" i="3"/>
  <c r="H38" i="3"/>
  <c r="I37" i="3"/>
  <c r="H37" i="3"/>
  <c r="F34" i="3"/>
  <c r="F38" i="3"/>
  <c r="L25" i="1"/>
  <c r="Y44" i="5"/>
  <c r="X13" i="5"/>
  <c r="X21" i="5"/>
  <c r="X29" i="5"/>
  <c r="X37" i="5"/>
  <c r="X45" i="5"/>
  <c r="Y57" i="5"/>
  <c r="D37" i="3"/>
  <c r="Y26" i="5"/>
  <c r="Y34" i="5"/>
  <c r="X10" i="5"/>
  <c r="Y28" i="5"/>
  <c r="X32" i="5"/>
  <c r="Y49" i="5"/>
  <c r="Y60" i="5"/>
  <c r="Y70" i="5"/>
  <c r="X54" i="5"/>
  <c r="J23" i="2"/>
  <c r="F23" i="2"/>
  <c r="I39" i="3"/>
  <c r="Y12" i="5"/>
  <c r="X40" i="5"/>
  <c r="X65" i="5"/>
  <c r="X48" i="5"/>
  <c r="X56" i="5"/>
  <c r="Y80" i="5"/>
  <c r="Y88" i="5"/>
  <c r="Y104" i="5"/>
  <c r="Y40" i="5"/>
  <c r="Y62" i="5"/>
  <c r="X77" i="5"/>
  <c r="Y93" i="5"/>
  <c r="K47" i="4"/>
  <c r="R47" i="4"/>
  <c r="R51" i="4"/>
  <c r="K51" i="4"/>
  <c r="K70" i="4"/>
  <c r="R70" i="4"/>
  <c r="K87" i="4"/>
  <c r="R87" i="4"/>
  <c r="K33" i="4"/>
  <c r="R33" i="4"/>
  <c r="K98" i="4"/>
  <c r="R98" i="4"/>
  <c r="R79" i="4"/>
  <c r="K79" i="4"/>
  <c r="R156" i="4"/>
  <c r="K156" i="4"/>
  <c r="R158" i="4"/>
  <c r="K158" i="4"/>
  <c r="K11" i="4"/>
  <c r="R11" i="4"/>
  <c r="K56" i="4"/>
  <c r="R56" i="4"/>
  <c r="R48" i="4"/>
  <c r="K48" i="4"/>
  <c r="R65" i="4"/>
  <c r="K65" i="4"/>
  <c r="K54" i="4"/>
  <c r="R54" i="4"/>
  <c r="K45" i="4"/>
  <c r="R45" i="4"/>
  <c r="R137" i="4"/>
  <c r="K137" i="4"/>
  <c r="K122" i="4"/>
  <c r="R122" i="4"/>
  <c r="R53" i="4"/>
  <c r="K53" i="4"/>
  <c r="R74" i="4"/>
  <c r="K74" i="4"/>
  <c r="R125" i="4"/>
  <c r="K125" i="4"/>
  <c r="K13" i="4"/>
  <c r="R13" i="4"/>
  <c r="K75" i="4"/>
  <c r="R75" i="4"/>
  <c r="K18" i="4"/>
  <c r="R18" i="4"/>
  <c r="R34" i="4"/>
  <c r="K34" i="4"/>
  <c r="R62" i="4"/>
  <c r="K62" i="4"/>
  <c r="R84" i="4"/>
  <c r="K84" i="4"/>
  <c r="R80" i="4"/>
  <c r="K80" i="4"/>
  <c r="R100" i="4"/>
  <c r="K100" i="4"/>
  <c r="R116" i="4"/>
  <c r="K116" i="4"/>
  <c r="R132" i="4"/>
  <c r="K132" i="4"/>
  <c r="K157" i="4"/>
  <c r="R157" i="4"/>
  <c r="K151" i="4"/>
  <c r="R151" i="4"/>
  <c r="K103" i="4"/>
  <c r="R103" i="4"/>
  <c r="K119" i="4"/>
  <c r="R119" i="4"/>
  <c r="K135" i="4"/>
  <c r="R135" i="4"/>
  <c r="F28" i="2"/>
  <c r="J28" i="2"/>
  <c r="C16" i="2"/>
  <c r="D10" i="2"/>
  <c r="E10" i="2"/>
  <c r="M30" i="1"/>
  <c r="N30" i="1" s="1"/>
  <c r="N23" i="1"/>
  <c r="H24" i="1"/>
  <c r="L24" i="1"/>
  <c r="X12" i="5"/>
  <c r="X44" i="5"/>
  <c r="Y36" i="5"/>
  <c r="Y10" i="5"/>
  <c r="X22" i="5"/>
  <c r="X38" i="5"/>
  <c r="Y68" i="5"/>
  <c r="Y56" i="5"/>
  <c r="X55" i="5"/>
  <c r="Y63" i="5"/>
  <c r="X72" i="5"/>
  <c r="X80" i="5"/>
  <c r="Y94" i="5"/>
  <c r="Y99" i="5"/>
  <c r="D16" i="3"/>
  <c r="H16" i="3"/>
  <c r="D12" i="2"/>
  <c r="E12" i="2"/>
  <c r="K25" i="4"/>
  <c r="R25" i="4"/>
  <c r="K21" i="4"/>
  <c r="R21" i="4"/>
  <c r="F16" i="2"/>
  <c r="J16" i="2"/>
  <c r="D13" i="2"/>
  <c r="E13" i="2"/>
  <c r="K44" i="4"/>
  <c r="R44" i="4"/>
  <c r="R93" i="4"/>
  <c r="K93" i="4"/>
  <c r="K41" i="4"/>
  <c r="R41" i="4"/>
  <c r="K17" i="4"/>
  <c r="R17" i="4"/>
  <c r="R64" i="4"/>
  <c r="K64" i="4"/>
  <c r="R61" i="4"/>
  <c r="K61" i="4"/>
  <c r="K52" i="4"/>
  <c r="R52" i="4"/>
  <c r="K153" i="4"/>
  <c r="R153" i="4"/>
  <c r="R57" i="4"/>
  <c r="K57" i="4"/>
  <c r="R76" i="4"/>
  <c r="K76" i="4"/>
  <c r="R81" i="4"/>
  <c r="K81" i="4"/>
  <c r="R105" i="4"/>
  <c r="K105" i="4"/>
  <c r="K114" i="4"/>
  <c r="R114" i="4"/>
  <c r="R144" i="4"/>
  <c r="K144" i="4"/>
  <c r="K146" i="4"/>
  <c r="R146" i="4"/>
  <c r="L27" i="1"/>
  <c r="X16" i="5"/>
  <c r="Y24" i="5"/>
  <c r="Y41" i="5"/>
  <c r="Y31" i="5"/>
  <c r="X19" i="5"/>
  <c r="X35" i="5"/>
  <c r="X50" i="5"/>
  <c r="X58" i="5"/>
  <c r="Y69" i="5"/>
  <c r="Y76" i="5"/>
  <c r="X79" i="5"/>
  <c r="Y84" i="5"/>
  <c r="Y100" i="5"/>
  <c r="Y89" i="5"/>
  <c r="Y105" i="5"/>
  <c r="K71" i="4"/>
  <c r="R71" i="4"/>
  <c r="D14" i="2"/>
  <c r="E14" i="2"/>
  <c r="K49" i="4"/>
  <c r="R49" i="4"/>
  <c r="R23" i="4"/>
  <c r="K23" i="4"/>
  <c r="K59" i="4"/>
  <c r="R59" i="4"/>
  <c r="K90" i="4"/>
  <c r="R90" i="4"/>
  <c r="K28" i="4"/>
  <c r="R28" i="4"/>
  <c r="R77" i="4"/>
  <c r="K77" i="4"/>
  <c r="R22" i="4"/>
  <c r="K22" i="4"/>
  <c r="K38" i="4"/>
  <c r="R38" i="4"/>
  <c r="K159" i="4"/>
  <c r="R159" i="4"/>
  <c r="R104" i="4"/>
  <c r="K104" i="4"/>
  <c r="R120" i="4"/>
  <c r="K120" i="4"/>
  <c r="R136" i="4"/>
  <c r="K136" i="4"/>
  <c r="K91" i="4"/>
  <c r="R91" i="4"/>
  <c r="K107" i="4"/>
  <c r="R107" i="4"/>
  <c r="K123" i="4"/>
  <c r="R123" i="4"/>
  <c r="K139" i="4"/>
  <c r="R139" i="4"/>
  <c r="D40" i="3"/>
  <c r="D40" i="2"/>
  <c r="E40" i="2"/>
  <c r="L26" i="1"/>
  <c r="X20" i="5"/>
  <c r="Y20" i="5"/>
  <c r="X26" i="5"/>
  <c r="X42" i="5"/>
  <c r="Y52" i="5"/>
  <c r="Y66" i="5"/>
  <c r="X49" i="5"/>
  <c r="X57" i="5"/>
  <c r="X105" i="5"/>
  <c r="X74" i="5"/>
  <c r="X82" i="5"/>
  <c r="Y82" i="5"/>
  <c r="Y90" i="5"/>
  <c r="Y106" i="5"/>
  <c r="Y95" i="5"/>
  <c r="F40" i="3"/>
  <c r="R72" i="4"/>
  <c r="K72" i="4"/>
  <c r="K19" i="4"/>
  <c r="R19" i="4"/>
  <c r="K86" i="4"/>
  <c r="R86" i="4"/>
  <c r="R129" i="4"/>
  <c r="K129" i="4"/>
  <c r="K142" i="4"/>
  <c r="R142" i="4"/>
  <c r="R148" i="4"/>
  <c r="K148" i="4"/>
  <c r="R150" i="4"/>
  <c r="K150" i="4"/>
  <c r="H40" i="3"/>
  <c r="I40" i="3"/>
  <c r="D28" i="2"/>
  <c r="E28" i="2"/>
  <c r="X24" i="5"/>
  <c r="Y33" i="5"/>
  <c r="Y23" i="5"/>
  <c r="X52" i="5"/>
  <c r="Y65" i="5"/>
  <c r="Y72" i="5"/>
  <c r="X73" i="5"/>
  <c r="X81" i="5"/>
  <c r="Y96" i="5"/>
  <c r="Y85" i="5"/>
  <c r="Y101" i="5"/>
  <c r="R58" i="4"/>
  <c r="K58" i="4"/>
  <c r="R46" i="4"/>
  <c r="K46" i="4"/>
  <c r="K126" i="4"/>
  <c r="R126" i="4"/>
  <c r="K102" i="4"/>
  <c r="R102" i="4"/>
  <c r="R16" i="4"/>
  <c r="K16" i="4"/>
  <c r="K67" i="4"/>
  <c r="R67" i="4"/>
  <c r="K88" i="4"/>
  <c r="R88" i="4"/>
  <c r="K20" i="4"/>
  <c r="R20" i="4"/>
  <c r="K35" i="4"/>
  <c r="R35" i="4"/>
  <c r="K82" i="4"/>
  <c r="R82" i="4"/>
  <c r="K29" i="4"/>
  <c r="R29" i="4"/>
  <c r="K106" i="4"/>
  <c r="R106" i="4"/>
  <c r="K15" i="4"/>
  <c r="R15" i="4"/>
  <c r="K37" i="4"/>
  <c r="R37" i="4"/>
  <c r="K94" i="4"/>
  <c r="R94" i="4"/>
  <c r="K130" i="4"/>
  <c r="R130" i="4"/>
  <c r="K43" i="4"/>
  <c r="R43" i="4"/>
  <c r="K10" i="4"/>
  <c r="R10" i="4"/>
  <c r="R26" i="4"/>
  <c r="K26" i="4"/>
  <c r="R73" i="4"/>
  <c r="K73" i="4"/>
  <c r="R92" i="4"/>
  <c r="K92" i="4"/>
  <c r="R108" i="4"/>
  <c r="K108" i="4"/>
  <c r="R124" i="4"/>
  <c r="K124" i="4"/>
  <c r="R140" i="4"/>
  <c r="K140" i="4"/>
  <c r="K95" i="4"/>
  <c r="R95" i="4"/>
  <c r="K111" i="4"/>
  <c r="R111" i="4"/>
  <c r="K127" i="4"/>
  <c r="R127" i="4"/>
  <c r="K143" i="4"/>
  <c r="R143" i="4"/>
  <c r="H28" i="3"/>
  <c r="I28" i="3"/>
  <c r="X28" i="5"/>
  <c r="Y11" i="5"/>
  <c r="Y32" i="5"/>
  <c r="X14" i="5"/>
  <c r="X30" i="5"/>
  <c r="X46" i="5"/>
  <c r="Y48" i="5"/>
  <c r="X51" i="5"/>
  <c r="X59" i="5"/>
  <c r="X63" i="5"/>
  <c r="Y71" i="5"/>
  <c r="X76" i="5"/>
  <c r="X84" i="5"/>
  <c r="Y78" i="5"/>
  <c r="Y86" i="5"/>
  <c r="Y102" i="5"/>
  <c r="Y91" i="5"/>
  <c r="Y107" i="5"/>
  <c r="L17" i="1"/>
  <c r="K17" i="1"/>
  <c r="R60" i="4"/>
  <c r="K60" i="4"/>
  <c r="K63" i="4"/>
  <c r="R63" i="4"/>
  <c r="K36" i="4"/>
  <c r="R36" i="4"/>
  <c r="K117" i="4"/>
  <c r="R117" i="4"/>
  <c r="K40" i="4"/>
  <c r="R40" i="4"/>
  <c r="R113" i="4"/>
  <c r="K113" i="4"/>
  <c r="R101" i="4"/>
  <c r="K101" i="4"/>
  <c r="K39" i="4"/>
  <c r="R39" i="4"/>
  <c r="R66" i="4"/>
  <c r="K66" i="4"/>
  <c r="K134" i="4"/>
  <c r="R134" i="4"/>
  <c r="R154" i="4"/>
  <c r="K154" i="4"/>
  <c r="Y61" i="5"/>
  <c r="X75" i="5"/>
  <c r="X83" i="5"/>
  <c r="Y92" i="5"/>
  <c r="Y108" i="5"/>
  <c r="Y97" i="5"/>
  <c r="R133" i="4"/>
  <c r="K133" i="4"/>
  <c r="K118" i="4"/>
  <c r="R118" i="4"/>
  <c r="K83" i="4"/>
  <c r="R83" i="4"/>
  <c r="R31" i="4"/>
  <c r="K31" i="4"/>
  <c r="K138" i="4"/>
  <c r="R138" i="4"/>
  <c r="K55" i="4"/>
  <c r="R55" i="4"/>
  <c r="K109" i="4"/>
  <c r="R109" i="4"/>
  <c r="K145" i="4"/>
  <c r="R145" i="4"/>
  <c r="R152" i="4"/>
  <c r="K152" i="4"/>
  <c r="G30" i="1"/>
  <c r="H30" i="1" s="1"/>
  <c r="H23" i="1"/>
  <c r="R12" i="4"/>
  <c r="K12" i="4"/>
  <c r="K50" i="4"/>
  <c r="R50" i="4"/>
  <c r="R24" i="4"/>
  <c r="K24" i="4"/>
  <c r="R42" i="4"/>
  <c r="K42" i="4"/>
  <c r="R89" i="4"/>
  <c r="K89" i="4"/>
  <c r="R68" i="4"/>
  <c r="K68" i="4"/>
  <c r="R69" i="4"/>
  <c r="K69" i="4"/>
  <c r="R121" i="4"/>
  <c r="K121" i="4"/>
  <c r="K27" i="4"/>
  <c r="R27" i="4"/>
  <c r="R32" i="4"/>
  <c r="K32" i="4"/>
  <c r="R85" i="4"/>
  <c r="K85" i="4"/>
  <c r="K14" i="4"/>
  <c r="R14" i="4"/>
  <c r="R30" i="4"/>
  <c r="K30" i="4"/>
  <c r="R97" i="4"/>
  <c r="K97" i="4"/>
  <c r="R141" i="4"/>
  <c r="K141" i="4"/>
  <c r="R78" i="4"/>
  <c r="K78" i="4"/>
  <c r="K110" i="4"/>
  <c r="R110" i="4"/>
  <c r="K155" i="4"/>
  <c r="R155" i="4"/>
  <c r="R96" i="4"/>
  <c r="K96" i="4"/>
  <c r="R112" i="4"/>
  <c r="K112" i="4"/>
  <c r="R128" i="4"/>
  <c r="K128" i="4"/>
  <c r="K147" i="4"/>
  <c r="R147" i="4"/>
  <c r="K99" i="4"/>
  <c r="R99" i="4"/>
  <c r="K115" i="4"/>
  <c r="R115" i="4"/>
  <c r="K131" i="4"/>
  <c r="R131" i="4"/>
  <c r="K149" i="4"/>
  <c r="R149" i="4"/>
  <c r="X36" i="5"/>
  <c r="Y16" i="5"/>
  <c r="X18" i="5"/>
  <c r="X34" i="5"/>
  <c r="X53" i="5"/>
  <c r="X67" i="5"/>
  <c r="X89" i="5"/>
  <c r="Y67" i="5"/>
  <c r="X78" i="5"/>
  <c r="Y74" i="5"/>
  <c r="Y98" i="5"/>
  <c r="Y87" i="5"/>
  <c r="Y103" i="5"/>
  <c r="L43" i="1"/>
  <c r="K43" i="1"/>
  <c r="K30" i="1"/>
  <c r="L30" i="1"/>
  <c r="L28" i="1"/>
  <c r="D16" i="2" l="1"/>
  <c r="E16" i="2"/>
</calcChain>
</file>

<file path=xl/sharedStrings.xml><?xml version="1.0" encoding="utf-8"?>
<sst xmlns="http://schemas.openxmlformats.org/spreadsheetml/2006/main" count="17756" uniqueCount="2111">
  <si>
    <t>TODAY:</t>
  </si>
  <si>
    <t>WEEK START:</t>
  </si>
  <si>
    <t>MONTH START:</t>
  </si>
  <si>
    <t>Yesterday</t>
  </si>
  <si>
    <t>Office</t>
  </si>
  <si>
    <t>Doors</t>
  </si>
  <si>
    <t>Doors/Shift</t>
  </si>
  <si>
    <t>Avg. Shift (Hrs)</t>
  </si>
  <si>
    <t>Sets</t>
  </si>
  <si>
    <t>Sets/Shift</t>
  </si>
  <si>
    <t>Sits</t>
  </si>
  <si>
    <t>Sits/Rep</t>
  </si>
  <si>
    <t>Sit Rate</t>
  </si>
  <si>
    <t>Sales</t>
  </si>
  <si>
    <t>Sales/Rep</t>
  </si>
  <si>
    <t>Close Rate</t>
  </si>
  <si>
    <t>Failed Roofs</t>
  </si>
  <si>
    <t>Failed Roof Rate</t>
  </si>
  <si>
    <t>Permits</t>
  </si>
  <si>
    <t>Installs</t>
  </si>
  <si>
    <t>Kings</t>
  </si>
  <si>
    <t>Massachusetts</t>
  </si>
  <si>
    <t>Nassau</t>
  </si>
  <si>
    <t>Queens</t>
  </si>
  <si>
    <t>Rhode Island</t>
  </si>
  <si>
    <t>Richmond</t>
  </si>
  <si>
    <t>Suffolk</t>
  </si>
  <si>
    <t>Total</t>
  </si>
  <si>
    <t>This Week</t>
  </si>
  <si>
    <t>This Month</t>
  </si>
  <si>
    <t>Assigned</t>
  </si>
  <si>
    <t>Run Rate</t>
  </si>
  <si>
    <t>Permits/Rep</t>
  </si>
  <si>
    <t>Installs/Rep</t>
  </si>
  <si>
    <t>Outcomes</t>
  </si>
  <si>
    <t>Fail Rate</t>
  </si>
  <si>
    <t>G2G</t>
  </si>
  <si>
    <t>G2G/Sits</t>
  </si>
  <si>
    <t>All-In G2G Rate</t>
  </si>
  <si>
    <t>Ambassadors</t>
  </si>
  <si>
    <t>Shifts</t>
  </si>
  <si>
    <t>Patrick Beane</t>
  </si>
  <si>
    <t>Watson Li</t>
  </si>
  <si>
    <t>John Guariglio</t>
  </si>
  <si>
    <t>Dorothy Pitti</t>
  </si>
  <si>
    <t>Amit Shenoy</t>
  </si>
  <si>
    <t>Brian France</t>
  </si>
  <si>
    <t>Asha Lewis</t>
  </si>
  <si>
    <t>Neil Potter</t>
  </si>
  <si>
    <t>Dan Robin</t>
  </si>
  <si>
    <t>Saad Farque</t>
  </si>
  <si>
    <t>Caitlyn Weiss</t>
  </si>
  <si>
    <t>Alex Ma</t>
  </si>
  <si>
    <t>Tyler Connell</t>
  </si>
  <si>
    <t>Hector Laserna</t>
  </si>
  <si>
    <t>Caroline Ryan</t>
  </si>
  <si>
    <t>Adam Fisher</t>
  </si>
  <si>
    <t>Robert Soto</t>
  </si>
  <si>
    <t>Uju Obiano</t>
  </si>
  <si>
    <t>Tia Morales</t>
  </si>
  <si>
    <t>Stephen Tranghese</t>
  </si>
  <si>
    <t>Cynthia Kane</t>
  </si>
  <si>
    <t>Sylvan O'Sullivan</t>
  </si>
  <si>
    <t>Allan Euceda</t>
  </si>
  <si>
    <t>Min Wang</t>
  </si>
  <si>
    <t>Chase Brown</t>
  </si>
  <si>
    <t>Feride Jashari</t>
  </si>
  <si>
    <t>Tara Peck</t>
  </si>
  <si>
    <t>Tyler Willis</t>
  </si>
  <si>
    <t>Alex Ferone</t>
  </si>
  <si>
    <t>Adrian Morales</t>
  </si>
  <si>
    <t>Jonathan Jainarine</t>
  </si>
  <si>
    <t>Clinton Dyer</t>
  </si>
  <si>
    <t>Iskander Yunusov</t>
  </si>
  <si>
    <t>Saif Khan</t>
  </si>
  <si>
    <t>Jimes Dubois</t>
  </si>
  <si>
    <t>Kaitlyn Hall</t>
  </si>
  <si>
    <t>Gregory Jones</t>
  </si>
  <si>
    <t>Grant Horner</t>
  </si>
  <si>
    <t>Doug Huron</t>
  </si>
  <si>
    <t>Thomas Doremus</t>
  </si>
  <si>
    <t>Allegra Myers</t>
  </si>
  <si>
    <t>Gil De Silva</t>
  </si>
  <si>
    <t>Jerome Pakalinsky</t>
  </si>
  <si>
    <t>Aboubacar Okeke-Diagne</t>
  </si>
  <si>
    <t>Jamel Minto</t>
  </si>
  <si>
    <t>Ebnul Karim</t>
  </si>
  <si>
    <t>William Brown</t>
  </si>
  <si>
    <t>Chris Nazi</t>
  </si>
  <si>
    <t>John Tamtelen</t>
  </si>
  <si>
    <t>Harmony Lokenye</t>
  </si>
  <si>
    <t>Sergio Miranda</t>
  </si>
  <si>
    <t>Ricardo Jean-Pierre</t>
  </si>
  <si>
    <t>Leon Thompson</t>
  </si>
  <si>
    <t>Michael Andria</t>
  </si>
  <si>
    <t>Terence Kilik</t>
  </si>
  <si>
    <t>Eugene Kim</t>
  </si>
  <si>
    <t>Colin Campbell</t>
  </si>
  <si>
    <t>Indraine Ramdut</t>
  </si>
  <si>
    <t>Dana Goodman</t>
  </si>
  <si>
    <t>Hannah Wroblinski</t>
  </si>
  <si>
    <t>Albert Morse</t>
  </si>
  <si>
    <t>Francis D'Erasmo</t>
  </si>
  <si>
    <t>Adam Weiner</t>
  </si>
  <si>
    <t>Efrain Rivera</t>
  </si>
  <si>
    <t>Cassandra Henkenius</t>
  </si>
  <si>
    <t>Janae Rene</t>
  </si>
  <si>
    <t>Keith Hubbard</t>
  </si>
  <si>
    <t>Elena Kondor</t>
  </si>
  <si>
    <t>Laura Suarez</t>
  </si>
  <si>
    <t>Casey Silvers</t>
  </si>
  <si>
    <t>Lynn Hall</t>
  </si>
  <si>
    <t>Eric Torres</t>
  </si>
  <si>
    <t>Adrian Garcia</t>
  </si>
  <si>
    <t>Chris Duggan</t>
  </si>
  <si>
    <t>Cole Peters</t>
  </si>
  <si>
    <t>Niles Uy</t>
  </si>
  <si>
    <t>Andrew Field</t>
  </si>
  <si>
    <t>Tom Scala</t>
  </si>
  <si>
    <t>Matt Seibert</t>
  </si>
  <si>
    <t>Andrew Gregory</t>
  </si>
  <si>
    <t>Jonathan Roy</t>
  </si>
  <si>
    <t>Nathan Bronfen</t>
  </si>
  <si>
    <t>Ryan Samida</t>
  </si>
  <si>
    <t>Carlo Echeverri</t>
  </si>
  <si>
    <t>Steven Rodriguez</t>
  </si>
  <si>
    <t>Nickolas Tenman</t>
  </si>
  <si>
    <t>Brendan Clune</t>
  </si>
  <si>
    <t>Mauricio Antunano</t>
  </si>
  <si>
    <t>Kartikeya Ladha</t>
  </si>
  <si>
    <t>Sherard Bishop</t>
  </si>
  <si>
    <t>Carlos Vega</t>
  </si>
  <si>
    <t>Walter Avalos</t>
  </si>
  <si>
    <t>Assigned - Conf.</t>
  </si>
  <si>
    <t>G2G Rate</t>
  </si>
  <si>
    <t>Lloyd Schiffres</t>
  </si>
  <si>
    <t>Taylor Colucci</t>
  </si>
  <si>
    <t>Josh Lilly</t>
  </si>
  <si>
    <t>Nestor Colon</t>
  </si>
  <si>
    <t>Robert Schack</t>
  </si>
  <si>
    <t>Liam Condon</t>
  </si>
  <si>
    <t>Solomon Ibragimov</t>
  </si>
  <si>
    <t>Casey O'Brien</t>
  </si>
  <si>
    <t>Zak Elgart</t>
  </si>
  <si>
    <t>James Tornabene</t>
  </si>
  <si>
    <t>Laurel Payne</t>
  </si>
  <si>
    <t>Michael Desiderio</t>
  </si>
  <si>
    <t>Raphael Mosenkis</t>
  </si>
  <si>
    <t>Kahlil Bishop</t>
  </si>
  <si>
    <t>Fitzgerald Charles</t>
  </si>
  <si>
    <t>Richard Oldaker</t>
  </si>
  <si>
    <t>Dylan Germanis</t>
  </si>
  <si>
    <t>Kenneth Starling</t>
  </si>
  <si>
    <t>Jonathan Cohen</t>
  </si>
  <si>
    <t>Steven Elliott</t>
  </si>
  <si>
    <t>Kevin Hindley</t>
  </si>
  <si>
    <t>Alex Feldman</t>
  </si>
  <si>
    <t>Rene Reyes</t>
  </si>
  <si>
    <t>Steven Cook</t>
  </si>
  <si>
    <t>Bill Dukeman</t>
  </si>
  <si>
    <t>Daniel Charest</t>
  </si>
  <si>
    <t>Diego Aguilar</t>
  </si>
  <si>
    <t>Matt Simonson</t>
  </si>
  <si>
    <t>Michael Young-Cho</t>
  </si>
  <si>
    <t>Brandon Parlante</t>
  </si>
  <si>
    <t>Anthony Quezada</t>
  </si>
  <si>
    <t>Richard Kahn</t>
  </si>
  <si>
    <t>Arthur Handy</t>
  </si>
  <si>
    <t>David Rivera</t>
  </si>
  <si>
    <t>Ozzy Sheikh</t>
  </si>
  <si>
    <t>Tricia Fontaine</t>
  </si>
  <si>
    <t>Abdur Rahman</t>
  </si>
  <si>
    <t>Ryan Teed</t>
  </si>
  <si>
    <t>Brandon Toron</t>
  </si>
  <si>
    <t>Name</t>
  </si>
  <si>
    <t>Role</t>
  </si>
  <si>
    <t>Ambassador - Office</t>
  </si>
  <si>
    <t>Consultant - Office</t>
  </si>
  <si>
    <t>CAD Specialist?</t>
  </si>
  <si>
    <t>Senior Ambassador</t>
  </si>
  <si>
    <t>Solar Consultant</t>
  </si>
  <si>
    <t>Elise Hodgson</t>
  </si>
  <si>
    <t>Event Ambassador</t>
  </si>
  <si>
    <t>Ambassador</t>
  </si>
  <si>
    <t>David Bujan</t>
  </si>
  <si>
    <t>Office Manager</t>
  </si>
  <si>
    <t>TEST JONES II</t>
  </si>
  <si>
    <t>Dennise Flores</t>
  </si>
  <si>
    <t>Daniel Nakov</t>
  </si>
  <si>
    <t>Ardavan Metghalchi</t>
  </si>
  <si>
    <t>Aaron Gunderson</t>
  </si>
  <si>
    <t>Event Manager</t>
  </si>
  <si>
    <t>Tom Pittsley</t>
  </si>
  <si>
    <t>Lead Ambassador</t>
  </si>
  <si>
    <t>Michelle Martorano</t>
  </si>
  <si>
    <t>Diana Yanoti</t>
  </si>
  <si>
    <t>Lauren Graham</t>
  </si>
  <si>
    <t>Ambassador Manager</t>
  </si>
  <si>
    <t>Adam Florez</t>
  </si>
  <si>
    <t>Division Manager</t>
  </si>
  <si>
    <t>Alessandro Marra</t>
  </si>
  <si>
    <t>Amy DePietto</t>
  </si>
  <si>
    <t>Brandon Koebel</t>
  </si>
  <si>
    <t>Eduardo Velazquez</t>
  </si>
  <si>
    <t>Gabrielle Andersen</t>
  </si>
  <si>
    <t>Graig Neumen</t>
  </si>
  <si>
    <t>Jamie Langhaus</t>
  </si>
  <si>
    <t>Jamie Schuster</t>
  </si>
  <si>
    <t>Julio Henriquez</t>
  </si>
  <si>
    <t>Lennon Wu</t>
  </si>
  <si>
    <t>Liane Darson</t>
  </si>
  <si>
    <t>Matthieu Burnand-Galpin</t>
  </si>
  <si>
    <t>Nicole Plugues</t>
  </si>
  <si>
    <t>Shaun DeBlasio</t>
  </si>
  <si>
    <t>Steven Cortes</t>
  </si>
  <si>
    <t>Tyler Caldwell</t>
  </si>
  <si>
    <t>Joey Jiao</t>
  </si>
  <si>
    <t>Zack Gray</t>
  </si>
  <si>
    <t>Adrian Halwood</t>
  </si>
  <si>
    <t>Anna Fu</t>
  </si>
  <si>
    <t>Brian Tweedie</t>
  </si>
  <si>
    <t>Cesar Arraes</t>
  </si>
  <si>
    <t>Christopher Bellacero</t>
  </si>
  <si>
    <t>Cory Jordan</t>
  </si>
  <si>
    <t>Daniel Rey</t>
  </si>
  <si>
    <t>Daniel Robitaille</t>
  </si>
  <si>
    <t>Darrell King</t>
  </si>
  <si>
    <t>Esther Burk</t>
  </si>
  <si>
    <t>Giulia Luci</t>
  </si>
  <si>
    <t>Heather Alexander</t>
  </si>
  <si>
    <t>Jim Wagner</t>
  </si>
  <si>
    <t>Janani Sundarrajan</t>
  </si>
  <si>
    <t>Richard Keiser</t>
  </si>
  <si>
    <t>Robert Abrams</t>
  </si>
  <si>
    <t>Steven Amundsen</t>
  </si>
  <si>
    <t>Taylor Knoedl</t>
  </si>
  <si>
    <t>Thomas Charlip</t>
  </si>
  <si>
    <t>Timothy Tolkach</t>
  </si>
  <si>
    <t>Tingyu Gong</t>
  </si>
  <si>
    <t>Troy Thomas</t>
  </si>
  <si>
    <t>Wilson Arvelo</t>
  </si>
  <si>
    <t>Yao Wang</t>
  </si>
  <si>
    <t>Meagan Walsh</t>
  </si>
  <si>
    <t>Jenna Burr</t>
  </si>
  <si>
    <t>Scott Paterniani</t>
  </si>
  <si>
    <t>Rob Ferragamo</t>
  </si>
  <si>
    <t>Chet Holly</t>
  </si>
  <si>
    <t>Zach Rydout</t>
  </si>
  <si>
    <t>Thomas O'Keefe</t>
  </si>
  <si>
    <t>Molly Wentzel</t>
  </si>
  <si>
    <t>Team Member</t>
  </si>
  <si>
    <t>Andrew Drewchin</t>
  </si>
  <si>
    <t>Jasper Mills</t>
  </si>
  <si>
    <t>Jake Boeri</t>
  </si>
  <si>
    <t>Scott Lomando</t>
  </si>
  <si>
    <t>Len Rakowsky</t>
  </si>
  <si>
    <t>Inside Sales Manager</t>
  </si>
  <si>
    <t>Edison Alulema</t>
  </si>
  <si>
    <t>Alexander Bruno</t>
  </si>
  <si>
    <t>Wilfido Vasquez</t>
  </si>
  <si>
    <t>Tyler Martin</t>
  </si>
  <si>
    <t>Lola Ogundipe</t>
  </si>
  <si>
    <t>Amalia Reyes</t>
  </si>
  <si>
    <t>Justin Schimmenti</t>
  </si>
  <si>
    <t>Graig Neuman</t>
  </si>
  <si>
    <t>Nick Gartsu</t>
  </si>
  <si>
    <t>Skip Kaiser</t>
  </si>
  <si>
    <t>Brittany Rosario</t>
  </si>
  <si>
    <t>Mike Kaffka</t>
  </si>
  <si>
    <t>Etty Burk</t>
  </si>
  <si>
    <t>Robert Markowitz</t>
  </si>
  <si>
    <t>Aidan Dolbashian</t>
  </si>
  <si>
    <t>Rachel Pierce</t>
  </si>
  <si>
    <t>Steven Saunders</t>
  </si>
  <si>
    <t>Shawn Freese</t>
  </si>
  <si>
    <t>CAD Specialist</t>
  </si>
  <si>
    <t>Doreen Turpin</t>
  </si>
  <si>
    <t>Director of Sales</t>
  </si>
  <si>
    <t>Rick Hoteck</t>
  </si>
  <si>
    <t>Anthony Torres</t>
  </si>
  <si>
    <t>Natanael Romero</t>
  </si>
  <si>
    <t>Martin Forero</t>
  </si>
  <si>
    <t>Colleen Long</t>
  </si>
  <si>
    <t>LeGarland Parker</t>
  </si>
  <si>
    <t>Jennifer Acevedo</t>
  </si>
  <si>
    <t>Test Jones</t>
  </si>
  <si>
    <t>Sales Trainer</t>
  </si>
  <si>
    <t>Jeffrey Perez</t>
  </si>
  <si>
    <t>Jordan Elian</t>
  </si>
  <si>
    <t>Halvard Lange</t>
  </si>
  <si>
    <t>Eric Seeman</t>
  </si>
  <si>
    <t>Michael Aydinian</t>
  </si>
  <si>
    <t>Eric Krebb</t>
  </si>
  <si>
    <t>Brian Deer</t>
  </si>
  <si>
    <t>Wyatt Whelan</t>
  </si>
  <si>
    <t>Jonathan Gorman</t>
  </si>
  <si>
    <t>Toyin Shitta-Bey</t>
  </si>
  <si>
    <t>Eric Negron</t>
  </si>
  <si>
    <t>Michael Giordano</t>
  </si>
  <si>
    <t>Matthew Marciano</t>
  </si>
  <si>
    <t>Chris Ferolito</t>
  </si>
  <si>
    <t>Julia Peterson</t>
  </si>
  <si>
    <t>Norrin Martinez</t>
  </si>
  <si>
    <t>Ashley Williams</t>
  </si>
  <si>
    <t>Shawn Ranaldo</t>
  </si>
  <si>
    <t>Skyler Bloxham</t>
  </si>
  <si>
    <t>Mac Smith</t>
  </si>
  <si>
    <t>Yanixa Malca</t>
  </si>
  <si>
    <t>Nathan Rhodes</t>
  </si>
  <si>
    <t>John Ceramello</t>
  </si>
  <si>
    <t>James Boutin</t>
  </si>
  <si>
    <t>David Greenberg</t>
  </si>
  <si>
    <t>Nichole Byron</t>
  </si>
  <si>
    <t>Ashley Kelley</t>
  </si>
  <si>
    <t>John Petullo</t>
  </si>
  <si>
    <t>Crystal Wyllie</t>
  </si>
  <si>
    <t>Victor Borisov</t>
  </si>
  <si>
    <t>Andie Migden</t>
  </si>
  <si>
    <t>Paula Barrett</t>
  </si>
  <si>
    <t>Puriya Mirzamohammadi</t>
  </si>
  <si>
    <t>Jennifer Major</t>
  </si>
  <si>
    <t>Blake Williams</t>
  </si>
  <si>
    <t>HQ</t>
  </si>
  <si>
    <t>Dow Kim</t>
  </si>
  <si>
    <t>Inside Sales Rep</t>
  </si>
  <si>
    <t>Steve Green</t>
  </si>
  <si>
    <t>Darlenis Hernandez</t>
  </si>
  <si>
    <t>Inside Sales</t>
  </si>
  <si>
    <t>Date</t>
  </si>
  <si>
    <t>Shift Length</t>
  </si>
  <si>
    <t>Timothy Kim</t>
  </si>
  <si>
    <t>Michael Callahan</t>
  </si>
  <si>
    <t>Ben Van Ness</t>
  </si>
  <si>
    <t>Justine Medina</t>
  </si>
  <si>
    <t>Lonnie Edwards</t>
  </si>
  <si>
    <t>Lead Number</t>
  </si>
  <si>
    <t>Sit Date</t>
  </si>
  <si>
    <t>088865</t>
  </si>
  <si>
    <t>088970</t>
  </si>
  <si>
    <t>089473</t>
  </si>
  <si>
    <t>089512</t>
  </si>
  <si>
    <t>089153</t>
  </si>
  <si>
    <t>089597</t>
  </si>
  <si>
    <t>077279</t>
  </si>
  <si>
    <t>090371</t>
  </si>
  <si>
    <t>069096</t>
  </si>
  <si>
    <t>090383</t>
  </si>
  <si>
    <t>091439</t>
  </si>
  <si>
    <t>090993</t>
  </si>
  <si>
    <t>090824</t>
  </si>
  <si>
    <t>018697</t>
  </si>
  <si>
    <t>091658</t>
  </si>
  <si>
    <t>091724</t>
  </si>
  <si>
    <t>091807</t>
  </si>
  <si>
    <t>091806</t>
  </si>
  <si>
    <t>090059</t>
  </si>
  <si>
    <t>091206</t>
  </si>
  <si>
    <t>091891</t>
  </si>
  <si>
    <t>090753</t>
  </si>
  <si>
    <t>091216</t>
  </si>
  <si>
    <t>091186</t>
  </si>
  <si>
    <t>090730</t>
  </si>
  <si>
    <t>062140</t>
  </si>
  <si>
    <t>065752</t>
  </si>
  <si>
    <t>088110</t>
  </si>
  <si>
    <t>088380</t>
  </si>
  <si>
    <t>089256</t>
  </si>
  <si>
    <t>088547</t>
  </si>
  <si>
    <t>088910</t>
  </si>
  <si>
    <t>090566</t>
  </si>
  <si>
    <t>090639</t>
  </si>
  <si>
    <t>090795</t>
  </si>
  <si>
    <t>090847</t>
  </si>
  <si>
    <t>090215</t>
  </si>
  <si>
    <t>087422</t>
  </si>
  <si>
    <t>087445</t>
  </si>
  <si>
    <t>088344</t>
  </si>
  <si>
    <t>089233</t>
  </si>
  <si>
    <t>089718</t>
  </si>
  <si>
    <t>087052</t>
  </si>
  <si>
    <t>085698</t>
  </si>
  <si>
    <t>077601</t>
  </si>
  <si>
    <t>089929</t>
  </si>
  <si>
    <t>090491</t>
  </si>
  <si>
    <t>089782</t>
  </si>
  <si>
    <t>090560</t>
  </si>
  <si>
    <t>045136</t>
  </si>
  <si>
    <t>084517</t>
  </si>
  <si>
    <t>086255</t>
  </si>
  <si>
    <t>076842</t>
  </si>
  <si>
    <t>Joseph Pak</t>
  </si>
  <si>
    <t>088383</t>
  </si>
  <si>
    <t>088297</t>
  </si>
  <si>
    <t>091845</t>
  </si>
  <si>
    <t>091560</t>
  </si>
  <si>
    <t>091514</t>
  </si>
  <si>
    <t>062750</t>
  </si>
  <si>
    <t>091381</t>
  </si>
  <si>
    <t>091697</t>
  </si>
  <si>
    <t>090529</t>
  </si>
  <si>
    <t>091324</t>
  </si>
  <si>
    <t>088891</t>
  </si>
  <si>
    <t>089553</t>
  </si>
  <si>
    <t>089751</t>
  </si>
  <si>
    <t>089059</t>
  </si>
  <si>
    <t>089582</t>
  </si>
  <si>
    <t>088929</t>
  </si>
  <si>
    <t>089329</t>
  </si>
  <si>
    <t>089488</t>
  </si>
  <si>
    <t>089921</t>
  </si>
  <si>
    <t>089466</t>
  </si>
  <si>
    <t>089131</t>
  </si>
  <si>
    <t>089303</t>
  </si>
  <si>
    <t>088528</t>
  </si>
  <si>
    <t>088569</t>
  </si>
  <si>
    <t>085484</t>
  </si>
  <si>
    <t>085774</t>
  </si>
  <si>
    <t>085499</t>
  </si>
  <si>
    <t>086142</t>
  </si>
  <si>
    <t>085344</t>
  </si>
  <si>
    <t>087076</t>
  </si>
  <si>
    <t>088436</t>
  </si>
  <si>
    <t>088113</t>
  </si>
  <si>
    <t>058683</t>
  </si>
  <si>
    <t>088322</t>
  </si>
  <si>
    <t>079399</t>
  </si>
  <si>
    <t>080402</t>
  </si>
  <si>
    <t>079827</t>
  </si>
  <si>
    <t>079623</t>
  </si>
  <si>
    <t>087514</t>
  </si>
  <si>
    <t>082957</t>
  </si>
  <si>
    <t>085876</t>
  </si>
  <si>
    <t>085820</t>
  </si>
  <si>
    <t>081725</t>
  </si>
  <si>
    <t>086877</t>
  </si>
  <si>
    <t>086440</t>
  </si>
  <si>
    <t>087471</t>
  </si>
  <si>
    <t>086239</t>
  </si>
  <si>
    <t>085787</t>
  </si>
  <si>
    <t>081496</t>
  </si>
  <si>
    <t>086593</t>
  </si>
  <si>
    <t>083934</t>
  </si>
  <si>
    <t>083985</t>
  </si>
  <si>
    <t>090385</t>
  </si>
  <si>
    <t>090622</t>
  </si>
  <si>
    <t>090852</t>
  </si>
  <si>
    <t>069093</t>
  </si>
  <si>
    <t>091661</t>
  </si>
  <si>
    <t>091477</t>
  </si>
  <si>
    <t>091499</t>
  </si>
  <si>
    <t>065719</t>
  </si>
  <si>
    <t>091198</t>
  </si>
  <si>
    <t>091604</t>
  </si>
  <si>
    <t>065986</t>
  </si>
  <si>
    <t>030372</t>
  </si>
  <si>
    <t>090808</t>
  </si>
  <si>
    <t>032210</t>
  </si>
  <si>
    <t>091240</t>
  </si>
  <si>
    <t>091226</t>
  </si>
  <si>
    <t>090956</t>
  </si>
  <si>
    <t>061137</t>
  </si>
  <si>
    <t>Ioana Solomon</t>
  </si>
  <si>
    <t>062925</t>
  </si>
  <si>
    <t>062554</t>
  </si>
  <si>
    <t>062637</t>
  </si>
  <si>
    <t>047388</t>
  </si>
  <si>
    <t>091181</t>
  </si>
  <si>
    <t>045624</t>
  </si>
  <si>
    <t>Caleb Halvorson-Fried</t>
  </si>
  <si>
    <t>043179</t>
  </si>
  <si>
    <t>Aida Kaleb</t>
  </si>
  <si>
    <t>091192</t>
  </si>
  <si>
    <t>039944</t>
  </si>
  <si>
    <t>040072</t>
  </si>
  <si>
    <t>045436</t>
  </si>
  <si>
    <t>075322</t>
  </si>
  <si>
    <t>080570</t>
  </si>
  <si>
    <t>084138</t>
  </si>
  <si>
    <t>Johnny Rivera</t>
  </si>
  <si>
    <t>052375</t>
  </si>
  <si>
    <t>085733</t>
  </si>
  <si>
    <t>043180</t>
  </si>
  <si>
    <t>036406</t>
  </si>
  <si>
    <t>035038</t>
  </si>
  <si>
    <t>035219</t>
  </si>
  <si>
    <t>034197</t>
  </si>
  <si>
    <t>046598</t>
  </si>
  <si>
    <t>047184</t>
  </si>
  <si>
    <t>080549</t>
  </si>
  <si>
    <t>086472</t>
  </si>
  <si>
    <t>074212</t>
  </si>
  <si>
    <t>091700</t>
  </si>
  <si>
    <t>092105</t>
  </si>
  <si>
    <t>092062</t>
  </si>
  <si>
    <t>091235</t>
  </si>
  <si>
    <t>092632</t>
  </si>
  <si>
    <t>092508</t>
  </si>
  <si>
    <t>079819</t>
  </si>
  <si>
    <t>089223</t>
  </si>
  <si>
    <t>088966</t>
  </si>
  <si>
    <t>088969</t>
  </si>
  <si>
    <t>088993</t>
  </si>
  <si>
    <t>089360</t>
  </si>
  <si>
    <t>089425</t>
  </si>
  <si>
    <t>071145</t>
  </si>
  <si>
    <t>088644</t>
  </si>
  <si>
    <t>089316</t>
  </si>
  <si>
    <t>089084</t>
  </si>
  <si>
    <t>089849</t>
  </si>
  <si>
    <t>089262</t>
  </si>
  <si>
    <t>065746</t>
  </si>
  <si>
    <t>069722</t>
  </si>
  <si>
    <t>089814</t>
  </si>
  <si>
    <t>089609</t>
  </si>
  <si>
    <t>087257</t>
  </si>
  <si>
    <t>085237</t>
  </si>
  <si>
    <t>085487</t>
  </si>
  <si>
    <t>085204</t>
  </si>
  <si>
    <t>085297</t>
  </si>
  <si>
    <t>076246</t>
  </si>
  <si>
    <t>086055</t>
  </si>
  <si>
    <t>Winston Vaughan</t>
  </si>
  <si>
    <t>087965</t>
  </si>
  <si>
    <t>088449</t>
  </si>
  <si>
    <t>088834</t>
  </si>
  <si>
    <t>087434</t>
  </si>
  <si>
    <t>091582</t>
  </si>
  <si>
    <t>089113</t>
  </si>
  <si>
    <t>089554</t>
  </si>
  <si>
    <t>089502</t>
  </si>
  <si>
    <t>089772</t>
  </si>
  <si>
    <t>091335</t>
  </si>
  <si>
    <t>086967</t>
  </si>
  <si>
    <t>091842</t>
  </si>
  <si>
    <t>066016</t>
  </si>
  <si>
    <t>087406</t>
  </si>
  <si>
    <t>088550</t>
  </si>
  <si>
    <t>088037</t>
  </si>
  <si>
    <t>088518</t>
  </si>
  <si>
    <t>087448</t>
  </si>
  <si>
    <t>090266</t>
  </si>
  <si>
    <t>089855</t>
  </si>
  <si>
    <t>090344</t>
  </si>
  <si>
    <t>088326</t>
  </si>
  <si>
    <t>088623</t>
  </si>
  <si>
    <t>090488</t>
  </si>
  <si>
    <t>087251</t>
  </si>
  <si>
    <t>084180</t>
  </si>
  <si>
    <t>089757</t>
  </si>
  <si>
    <t>036126</t>
  </si>
  <si>
    <t>026494</t>
  </si>
  <si>
    <t>073048</t>
  </si>
  <si>
    <t>087241</t>
  </si>
  <si>
    <t>083126</t>
  </si>
  <si>
    <t>080510</t>
  </si>
  <si>
    <t>089667</t>
  </si>
  <si>
    <t>089540</t>
  </si>
  <si>
    <t>089827</t>
  </si>
  <si>
    <t>089420</t>
  </si>
  <si>
    <t>060449</t>
  </si>
  <si>
    <t>089407</t>
  </si>
  <si>
    <t>089461</t>
  </si>
  <si>
    <t>069263</t>
  </si>
  <si>
    <t>064907</t>
  </si>
  <si>
    <t>083060</t>
  </si>
  <si>
    <t>092766</t>
  </si>
  <si>
    <t>092471</t>
  </si>
  <si>
    <t>092680</t>
  </si>
  <si>
    <t>092681</t>
  </si>
  <si>
    <t>092682</t>
  </si>
  <si>
    <t>092440</t>
  </si>
  <si>
    <t>082425</t>
  </si>
  <si>
    <t>082804</t>
  </si>
  <si>
    <t>089967</t>
  </si>
  <si>
    <t>090074</t>
  </si>
  <si>
    <t>090136</t>
  </si>
  <si>
    <t>090474</t>
  </si>
  <si>
    <t>075474</t>
  </si>
  <si>
    <t>076115</t>
  </si>
  <si>
    <t>085116</t>
  </si>
  <si>
    <t>082424</t>
  </si>
  <si>
    <t>083807</t>
  </si>
  <si>
    <t>084397</t>
  </si>
  <si>
    <t>085241</t>
  </si>
  <si>
    <t>082768</t>
  </si>
  <si>
    <t>Michael Reut</t>
  </si>
  <si>
    <t>084961</t>
  </si>
  <si>
    <t>088791</t>
  </si>
  <si>
    <t>079722</t>
  </si>
  <si>
    <t>086563</t>
  </si>
  <si>
    <t>066269</t>
  </si>
  <si>
    <t>085685</t>
  </si>
  <si>
    <t>085640</t>
  </si>
  <si>
    <t>054720</t>
  </si>
  <si>
    <t>Cyndell Fennell</t>
  </si>
  <si>
    <t>086612</t>
  </si>
  <si>
    <t>055015</t>
  </si>
  <si>
    <t>088676</t>
  </si>
  <si>
    <t>082826</t>
  </si>
  <si>
    <t>083551</t>
  </si>
  <si>
    <t>079659</t>
  </si>
  <si>
    <t>078970</t>
  </si>
  <si>
    <t>074050</t>
  </si>
  <si>
    <t>074819</t>
  </si>
  <si>
    <t>087681</t>
  </si>
  <si>
    <t>087828</t>
  </si>
  <si>
    <t>088737</t>
  </si>
  <si>
    <t>088233</t>
  </si>
  <si>
    <t>088468</t>
  </si>
  <si>
    <t>077679</t>
  </si>
  <si>
    <t>088088</t>
  </si>
  <si>
    <t>088167</t>
  </si>
  <si>
    <t>088021</t>
  </si>
  <si>
    <t>087661</t>
  </si>
  <si>
    <t>087917</t>
  </si>
  <si>
    <t>089169</t>
  </si>
  <si>
    <t>089068</t>
  </si>
  <si>
    <t>084039</t>
  </si>
  <si>
    <t>054785</t>
  </si>
  <si>
    <t>084248</t>
  </si>
  <si>
    <t>085493</t>
  </si>
  <si>
    <t>087634</t>
  </si>
  <si>
    <t>085378</t>
  </si>
  <si>
    <t>082390</t>
  </si>
  <si>
    <t>092812</t>
  </si>
  <si>
    <t>091450</t>
  </si>
  <si>
    <t>090577</t>
  </si>
  <si>
    <t>091676</t>
  </si>
  <si>
    <t>092859</t>
  </si>
  <si>
    <t>092700</t>
  </si>
  <si>
    <t>090412</t>
  </si>
  <si>
    <t>091723</t>
  </si>
  <si>
    <t>092229</t>
  </si>
  <si>
    <t>090843</t>
  </si>
  <si>
    <t>092716</t>
  </si>
  <si>
    <t>079355</t>
  </si>
  <si>
    <t>092106</t>
  </si>
  <si>
    <t>090315</t>
  </si>
  <si>
    <t>091650</t>
  </si>
  <si>
    <t>091768</t>
  </si>
  <si>
    <t>092035</t>
  </si>
  <si>
    <t>091844</t>
  </si>
  <si>
    <t>090408</t>
  </si>
  <si>
    <t>090008</t>
  </si>
  <si>
    <t>089928</t>
  </si>
  <si>
    <t>089981</t>
  </si>
  <si>
    <t>061925</t>
  </si>
  <si>
    <t>056964</t>
  </si>
  <si>
    <t>064130</t>
  </si>
  <si>
    <t>077887</t>
  </si>
  <si>
    <t>053821</t>
  </si>
  <si>
    <t>066271</t>
  </si>
  <si>
    <t>063775</t>
  </si>
  <si>
    <t>Bradyn St. Marie</t>
  </si>
  <si>
    <t>077943</t>
  </si>
  <si>
    <t>073207</t>
  </si>
  <si>
    <t>083832</t>
  </si>
  <si>
    <t>081743</t>
  </si>
  <si>
    <t>057236</t>
  </si>
  <si>
    <t>087205</t>
  </si>
  <si>
    <t>079099</t>
  </si>
  <si>
    <t>088788</t>
  </si>
  <si>
    <t>073310</t>
  </si>
  <si>
    <t>015361</t>
  </si>
  <si>
    <t>087505</t>
  </si>
  <si>
    <t>045056</t>
  </si>
  <si>
    <t>Lucas Millman</t>
  </si>
  <si>
    <t>087401</t>
  </si>
  <si>
    <t>087309</t>
  </si>
  <si>
    <t>088704</t>
  </si>
  <si>
    <t>087221</t>
  </si>
  <si>
    <t>087227</t>
  </si>
  <si>
    <t>068270</t>
  </si>
  <si>
    <t>087192</t>
  </si>
  <si>
    <t>089629</t>
  </si>
  <si>
    <t>090623</t>
  </si>
  <si>
    <t>091475</t>
  </si>
  <si>
    <t>089912</t>
  </si>
  <si>
    <t>089203</t>
  </si>
  <si>
    <t>091588</t>
  </si>
  <si>
    <t>091940</t>
  </si>
  <si>
    <t>087950</t>
  </si>
  <si>
    <t>088591</t>
  </si>
  <si>
    <t>087818</t>
  </si>
  <si>
    <t>088131</t>
  </si>
  <si>
    <t>087991</t>
  </si>
  <si>
    <t>083951</t>
  </si>
  <si>
    <t>088406</t>
  </si>
  <si>
    <t>083931</t>
  </si>
  <si>
    <t>084993</t>
  </si>
  <si>
    <t>088424</t>
  </si>
  <si>
    <t>088250</t>
  </si>
  <si>
    <t>088082</t>
  </si>
  <si>
    <t>088707</t>
  </si>
  <si>
    <t>053597</t>
  </si>
  <si>
    <t>087896</t>
  </si>
  <si>
    <t>088314</t>
  </si>
  <si>
    <t>085341</t>
  </si>
  <si>
    <t>088403</t>
  </si>
  <si>
    <t>087815</t>
  </si>
  <si>
    <t>069110</t>
  </si>
  <si>
    <t>004309</t>
  </si>
  <si>
    <t>Kimberly Gillman</t>
  </si>
  <si>
    <t>088697</t>
  </si>
  <si>
    <t>088453</t>
  </si>
  <si>
    <t>088481</t>
  </si>
  <si>
    <t>088509</t>
  </si>
  <si>
    <t>087142</t>
  </si>
  <si>
    <t>078663</t>
  </si>
  <si>
    <t>088366</t>
  </si>
  <si>
    <t>087620</t>
  </si>
  <si>
    <t>088417</t>
  </si>
  <si>
    <t>088230</t>
  </si>
  <si>
    <t>088024</t>
  </si>
  <si>
    <t>083755</t>
  </si>
  <si>
    <t>088309</t>
  </si>
  <si>
    <t>078568</t>
  </si>
  <si>
    <t>088031</t>
  </si>
  <si>
    <t>087083</t>
  </si>
  <si>
    <t>087760</t>
  </si>
  <si>
    <t>078619</t>
  </si>
  <si>
    <t>085085</t>
  </si>
  <si>
    <t>085280</t>
  </si>
  <si>
    <t>087884</t>
  </si>
  <si>
    <t>088475</t>
  </si>
  <si>
    <t>088196</t>
  </si>
  <si>
    <t>088703</t>
  </si>
  <si>
    <t>086336</t>
  </si>
  <si>
    <t>088636</t>
  </si>
  <si>
    <t>089832</t>
  </si>
  <si>
    <t>088459</t>
  </si>
  <si>
    <t>088753</t>
  </si>
  <si>
    <t>089684</t>
  </si>
  <si>
    <t>088842</t>
  </si>
  <si>
    <t>Market</t>
  </si>
  <si>
    <t>Scheduled Date</t>
  </si>
  <si>
    <t>Assigned To</t>
  </si>
  <si>
    <t>Assigned To - Office</t>
  </si>
  <si>
    <t>Outcome</t>
  </si>
  <si>
    <t>Consultant</t>
  </si>
  <si>
    <t>Confirmed</t>
  </si>
  <si>
    <t>Canceled</t>
  </si>
  <si>
    <t>Rescheduled</t>
  </si>
  <si>
    <t>Lead Sit Date</t>
  </si>
  <si>
    <t>De-Dupe Weight</t>
  </si>
  <si>
    <t>Appointment Sit</t>
  </si>
  <si>
    <t>Failed Credit</t>
  </si>
  <si>
    <t>Run Credit</t>
  </si>
  <si>
    <t>083576</t>
  </si>
  <si>
    <t>Sat, No Verification</t>
  </si>
  <si>
    <t>Sale</t>
  </si>
  <si>
    <t>091201</t>
  </si>
  <si>
    <t>Trees / Bad Roof</t>
  </si>
  <si>
    <t>073925</t>
  </si>
  <si>
    <t>Postponed</t>
  </si>
  <si>
    <t>091264</t>
  </si>
  <si>
    <t>Roof/Tree Issues</t>
  </si>
  <si>
    <t>091190</t>
  </si>
  <si>
    <t>091252</t>
  </si>
  <si>
    <t>091285</t>
  </si>
  <si>
    <t>No Show</t>
  </si>
  <si>
    <t>084162</t>
  </si>
  <si>
    <t>Would Not Sit</t>
  </si>
  <si>
    <t>090728</t>
  </si>
  <si>
    <t>055466</t>
  </si>
  <si>
    <t>Jonathan Elins</t>
  </si>
  <si>
    <t>079041</t>
  </si>
  <si>
    <t>Emma Neurath</t>
  </si>
  <si>
    <t>091255</t>
  </si>
  <si>
    <t>Postponed by Customer</t>
  </si>
  <si>
    <t>073517</t>
  </si>
  <si>
    <t>Follow-Up Set</t>
  </si>
  <si>
    <t>087914</t>
  </si>
  <si>
    <t>080757</t>
  </si>
  <si>
    <t>089328</t>
  </si>
  <si>
    <t>083647</t>
  </si>
  <si>
    <t>064725</t>
  </si>
  <si>
    <t>091291</t>
  </si>
  <si>
    <t>033119</t>
  </si>
  <si>
    <t>091172</t>
  </si>
  <si>
    <t>090138</t>
  </si>
  <si>
    <t>086602</t>
  </si>
  <si>
    <t>086395</t>
  </si>
  <si>
    <t>070157</t>
  </si>
  <si>
    <t>086464</t>
  </si>
  <si>
    <t>033880</t>
  </si>
  <si>
    <t>085831</t>
  </si>
  <si>
    <t>079073</t>
  </si>
  <si>
    <t>086065</t>
  </si>
  <si>
    <t>085956</t>
  </si>
  <si>
    <t>068602</t>
  </si>
  <si>
    <t>086218</t>
  </si>
  <si>
    <t>085973</t>
  </si>
  <si>
    <t>070565</t>
  </si>
  <si>
    <t>Andrew Malca</t>
  </si>
  <si>
    <t>Passed Credit, No Sale</t>
  </si>
  <si>
    <t>086054</t>
  </si>
  <si>
    <t>084827</t>
  </si>
  <si>
    <t>085826</t>
  </si>
  <si>
    <t>086234</t>
  </si>
  <si>
    <t>075306</t>
  </si>
  <si>
    <t>040537</t>
  </si>
  <si>
    <t>Angel Alers-Rosario</t>
  </si>
  <si>
    <t>085971</t>
  </si>
  <si>
    <t>091888</t>
  </si>
  <si>
    <t>070535</t>
  </si>
  <si>
    <t>084514</t>
  </si>
  <si>
    <t>029787</t>
  </si>
  <si>
    <t>063433</t>
  </si>
  <si>
    <t>035281</t>
  </si>
  <si>
    <t>085203</t>
  </si>
  <si>
    <t>076977</t>
  </si>
  <si>
    <t>042751</t>
  </si>
  <si>
    <t>084962</t>
  </si>
  <si>
    <t>090428</t>
  </si>
  <si>
    <t>071493</t>
  </si>
  <si>
    <t>090986</t>
  </si>
  <si>
    <t>086209</t>
  </si>
  <si>
    <t>090932</t>
  </si>
  <si>
    <t>090898</t>
  </si>
  <si>
    <t>085587</t>
  </si>
  <si>
    <t>062618</t>
  </si>
  <si>
    <t>080742</t>
  </si>
  <si>
    <t>090912</t>
  </si>
  <si>
    <t>090908</t>
  </si>
  <si>
    <t>090792</t>
  </si>
  <si>
    <t>090630</t>
  </si>
  <si>
    <t>090820</t>
  </si>
  <si>
    <t>090840</t>
  </si>
  <si>
    <t>056947</t>
  </si>
  <si>
    <t>080753</t>
  </si>
  <si>
    <t>090897</t>
  </si>
  <si>
    <t>090667</t>
  </si>
  <si>
    <t>074484</t>
  </si>
  <si>
    <t>082007</t>
  </si>
  <si>
    <t>072377</t>
  </si>
  <si>
    <t>090006</t>
  </si>
  <si>
    <t>056386</t>
  </si>
  <si>
    <t>050300</t>
  </si>
  <si>
    <t>090815</t>
  </si>
  <si>
    <t>090928</t>
  </si>
  <si>
    <t>090863</t>
  </si>
  <si>
    <t>080750</t>
  </si>
  <si>
    <t>090049</t>
  </si>
  <si>
    <t>090643</t>
  </si>
  <si>
    <t>090776</t>
  </si>
  <si>
    <t>051185</t>
  </si>
  <si>
    <t>090918</t>
  </si>
  <si>
    <t>090703</t>
  </si>
  <si>
    <t>087701</t>
  </si>
  <si>
    <t>090732</t>
  </si>
  <si>
    <t>090671</t>
  </si>
  <si>
    <t>090978</t>
  </si>
  <si>
    <t>088166</t>
  </si>
  <si>
    <t>089828</t>
  </si>
  <si>
    <t>079052</t>
  </si>
  <si>
    <t>054175</t>
  </si>
  <si>
    <t>084826</t>
  </si>
  <si>
    <t>Permitting / CO Issues</t>
  </si>
  <si>
    <t>089844</t>
  </si>
  <si>
    <t>004255</t>
  </si>
  <si>
    <t>Nick Novalis</t>
  </si>
  <si>
    <t>004351</t>
  </si>
  <si>
    <t>Daniel Neiger</t>
  </si>
  <si>
    <t>089952</t>
  </si>
  <si>
    <t>083639</t>
  </si>
  <si>
    <t>089856</t>
  </si>
  <si>
    <t>087589</t>
  </si>
  <si>
    <t>089840</t>
  </si>
  <si>
    <t>087558</t>
  </si>
  <si>
    <t>081347</t>
  </si>
  <si>
    <t>087457</t>
  </si>
  <si>
    <t>087196</t>
  </si>
  <si>
    <t>083311</t>
  </si>
  <si>
    <t>070660</t>
  </si>
  <si>
    <t>087483</t>
  </si>
  <si>
    <t>078454</t>
  </si>
  <si>
    <t>069090</t>
  </si>
  <si>
    <t>080755</t>
  </si>
  <si>
    <t>089604</t>
  </si>
  <si>
    <t>089852</t>
  </si>
  <si>
    <t>087391</t>
  </si>
  <si>
    <t>089880</t>
  </si>
  <si>
    <t>090084</t>
  </si>
  <si>
    <t>074764</t>
  </si>
  <si>
    <t>089908</t>
  </si>
  <si>
    <t>067256</t>
  </si>
  <si>
    <t>089868</t>
  </si>
  <si>
    <t>089916</t>
  </si>
  <si>
    <t>089948</t>
  </si>
  <si>
    <t>049436</t>
  </si>
  <si>
    <t>077538</t>
  </si>
  <si>
    <t>089958</t>
  </si>
  <si>
    <t>089617</t>
  </si>
  <si>
    <t>089969</t>
  </si>
  <si>
    <t>022600</t>
  </si>
  <si>
    <t>083979</t>
  </si>
  <si>
    <t>090056</t>
  </si>
  <si>
    <t>089955</t>
  </si>
  <si>
    <t>090121</t>
  </si>
  <si>
    <t>063095</t>
  </si>
  <si>
    <t>087418</t>
  </si>
  <si>
    <t>027579</t>
  </si>
  <si>
    <t>087561</t>
  </si>
  <si>
    <t>087425</t>
  </si>
  <si>
    <t>087482</t>
  </si>
  <si>
    <t>087459</t>
  </si>
  <si>
    <t>070167</t>
  </si>
  <si>
    <t>087522</t>
  </si>
  <si>
    <t>087521</t>
  </si>
  <si>
    <t>084414</t>
  </si>
  <si>
    <t>086875</t>
  </si>
  <si>
    <t>069620</t>
  </si>
  <si>
    <t>074646</t>
  </si>
  <si>
    <t>074614</t>
  </si>
  <si>
    <t>075743</t>
  </si>
  <si>
    <t>Lisette Billups</t>
  </si>
  <si>
    <t>074406</t>
  </si>
  <si>
    <t>089703</t>
  </si>
  <si>
    <t>089227</t>
  </si>
  <si>
    <t>088359</t>
  </si>
  <si>
    <t>089614</t>
  </si>
  <si>
    <t>089537</t>
  </si>
  <si>
    <t>089648</t>
  </si>
  <si>
    <t>089623</t>
  </si>
  <si>
    <t>Matt Crowther</t>
  </si>
  <si>
    <t>089633</t>
  </si>
  <si>
    <t>071367</t>
  </si>
  <si>
    <t>089699</t>
  </si>
  <si>
    <t>085740</t>
  </si>
  <si>
    <t>089700</t>
  </si>
  <si>
    <t>084563</t>
  </si>
  <si>
    <t>088327</t>
  </si>
  <si>
    <t>086608</t>
  </si>
  <si>
    <t>089786</t>
  </si>
  <si>
    <t>018542</t>
  </si>
  <si>
    <t>089687</t>
  </si>
  <si>
    <t>089373</t>
  </si>
  <si>
    <t>089725</t>
  </si>
  <si>
    <t>088394</t>
  </si>
  <si>
    <t>087444</t>
  </si>
  <si>
    <t>087569</t>
  </si>
  <si>
    <t>089784</t>
  </si>
  <si>
    <t>057038</t>
  </si>
  <si>
    <t>072306</t>
  </si>
  <si>
    <t>089824</t>
  </si>
  <si>
    <t>089781</t>
  </si>
  <si>
    <t>068870</t>
  </si>
  <si>
    <t>074472</t>
  </si>
  <si>
    <t>089798</t>
  </si>
  <si>
    <t>089367</t>
  </si>
  <si>
    <t>089764</t>
  </si>
  <si>
    <t>089803</t>
  </si>
  <si>
    <t>062630</t>
  </si>
  <si>
    <t>089006</t>
  </si>
  <si>
    <t>089804</t>
  </si>
  <si>
    <t>089797</t>
  </si>
  <si>
    <t>066715</t>
  </si>
  <si>
    <t>087436</t>
  </si>
  <si>
    <t>087441</t>
  </si>
  <si>
    <t>Lahsann Rogers</t>
  </si>
  <si>
    <t>054980</t>
  </si>
  <si>
    <t>089979</t>
  </si>
  <si>
    <t>089845</t>
  </si>
  <si>
    <t>090007</t>
  </si>
  <si>
    <t>089526</t>
  </si>
  <si>
    <t>089593</t>
  </si>
  <si>
    <t>090131</t>
  </si>
  <si>
    <t>080371</t>
  </si>
  <si>
    <t>086566</t>
  </si>
  <si>
    <t>084041</t>
  </si>
  <si>
    <t>086400</t>
  </si>
  <si>
    <t>086261</t>
  </si>
  <si>
    <t>063407</t>
  </si>
  <si>
    <t>089287</t>
  </si>
  <si>
    <t>083860</t>
  </si>
  <si>
    <t>085818</t>
  </si>
  <si>
    <t>086426</t>
  </si>
  <si>
    <t>042969</t>
  </si>
  <si>
    <t>084897</t>
  </si>
  <si>
    <t>086414</t>
  </si>
  <si>
    <t>086470</t>
  </si>
  <si>
    <t>086382</t>
  </si>
  <si>
    <t>086512</t>
  </si>
  <si>
    <t>086574</t>
  </si>
  <si>
    <t>086525</t>
  </si>
  <si>
    <t>086534</t>
  </si>
  <si>
    <t>086409</t>
  </si>
  <si>
    <t>086397</t>
  </si>
  <si>
    <t>072900</t>
  </si>
  <si>
    <t>086555</t>
  </si>
  <si>
    <t>082812</t>
  </si>
  <si>
    <t>080745</t>
  </si>
  <si>
    <t>086072</t>
  </si>
  <si>
    <t>086601</t>
  </si>
  <si>
    <t>086543</t>
  </si>
  <si>
    <t>086572</t>
  </si>
  <si>
    <t>071527</t>
  </si>
  <si>
    <t>086257</t>
  </si>
  <si>
    <t>040547</t>
  </si>
  <si>
    <t>081759</t>
  </si>
  <si>
    <t>086417</t>
  </si>
  <si>
    <t>082838</t>
  </si>
  <si>
    <t>092472</t>
  </si>
  <si>
    <t>Robert Capozzi</t>
  </si>
  <si>
    <t>087315</t>
  </si>
  <si>
    <t>091491</t>
  </si>
  <si>
    <t>085577</t>
  </si>
  <si>
    <t>077379</t>
  </si>
  <si>
    <t>057824</t>
  </si>
  <si>
    <t>080584</t>
  </si>
  <si>
    <t>040833</t>
  </si>
  <si>
    <t>084753</t>
  </si>
  <si>
    <t>050120</t>
  </si>
  <si>
    <t>084335</t>
  </si>
  <si>
    <t>082123</t>
  </si>
  <si>
    <t>035764</t>
  </si>
  <si>
    <t>087286</t>
  </si>
  <si>
    <t>083526</t>
  </si>
  <si>
    <t>087402</t>
  </si>
  <si>
    <t>087363</t>
  </si>
  <si>
    <t>069037</t>
  </si>
  <si>
    <t>076726</t>
  </si>
  <si>
    <t>091916</t>
  </si>
  <si>
    <t>091872</t>
  </si>
  <si>
    <t>084638</t>
  </si>
  <si>
    <t>091918</t>
  </si>
  <si>
    <t>081720</t>
  </si>
  <si>
    <t>080468</t>
  </si>
  <si>
    <t>091843</t>
  </si>
  <si>
    <t>092043</t>
  </si>
  <si>
    <t>092090</t>
  </si>
  <si>
    <t>091756</t>
  </si>
  <si>
    <t>060715</t>
  </si>
  <si>
    <t>086766</t>
  </si>
  <si>
    <t>085927</t>
  </si>
  <si>
    <t>084511</t>
  </si>
  <si>
    <t>084948</t>
  </si>
  <si>
    <t>091884</t>
  </si>
  <si>
    <t>056054</t>
  </si>
  <si>
    <t>082763</t>
  </si>
  <si>
    <t>081266</t>
  </si>
  <si>
    <t>085946</t>
  </si>
  <si>
    <t>091330</t>
  </si>
  <si>
    <t>090128</t>
  </si>
  <si>
    <t>078213</t>
  </si>
  <si>
    <t>085688</t>
  </si>
  <si>
    <t>080838</t>
  </si>
  <si>
    <t>084682</t>
  </si>
  <si>
    <t>081094</t>
  </si>
  <si>
    <t>084282</t>
  </si>
  <si>
    <t>060181</t>
  </si>
  <si>
    <t>069015</t>
  </si>
  <si>
    <t>084427</t>
  </si>
  <si>
    <t>083758</t>
  </si>
  <si>
    <t>069117</t>
  </si>
  <si>
    <t>085948</t>
  </si>
  <si>
    <t>085184</t>
  </si>
  <si>
    <t>084560</t>
  </si>
  <si>
    <t>030460</t>
  </si>
  <si>
    <t>075282</t>
  </si>
  <si>
    <t>080558</t>
  </si>
  <si>
    <t>087399</t>
  </si>
  <si>
    <t>082940</t>
  </si>
  <si>
    <t>084239</t>
  </si>
  <si>
    <t>084477</t>
  </si>
  <si>
    <t>089664</t>
  </si>
  <si>
    <t>064381</t>
  </si>
  <si>
    <t>084166</t>
  </si>
  <si>
    <t>085856</t>
  </si>
  <si>
    <t>085861</t>
  </si>
  <si>
    <t>077498</t>
  </si>
  <si>
    <t>087342</t>
  </si>
  <si>
    <t>082731</t>
  </si>
  <si>
    <t>087271</t>
  </si>
  <si>
    <t>082819</t>
  </si>
  <si>
    <t>087199</t>
  </si>
  <si>
    <t>076404</t>
  </si>
  <si>
    <t>080028</t>
  </si>
  <si>
    <t>087256</t>
  </si>
  <si>
    <t>044562</t>
  </si>
  <si>
    <t>049911</t>
  </si>
  <si>
    <t>087313</t>
  </si>
  <si>
    <t>087233</t>
  </si>
  <si>
    <t>087186</t>
  </si>
  <si>
    <t>063418</t>
  </si>
  <si>
    <t>091607</t>
  </si>
  <si>
    <t>091653</t>
  </si>
  <si>
    <t>091170</t>
  </si>
  <si>
    <t>084416</t>
  </si>
  <si>
    <t>068788</t>
  </si>
  <si>
    <t>091644</t>
  </si>
  <si>
    <t>091694</t>
  </si>
  <si>
    <t>084513</t>
  </si>
  <si>
    <t>078098</t>
  </si>
  <si>
    <t>068685</t>
  </si>
  <si>
    <t>068170</t>
  </si>
  <si>
    <t>054181</t>
  </si>
  <si>
    <t>Daniel Brooks</t>
  </si>
  <si>
    <t>081675</t>
  </si>
  <si>
    <t>090638</t>
  </si>
  <si>
    <t>062868</t>
  </si>
  <si>
    <t>087357</t>
  </si>
  <si>
    <t>081213</t>
  </si>
  <si>
    <t>054596</t>
  </si>
  <si>
    <t>087389</t>
  </si>
  <si>
    <t>087101</t>
  </si>
  <si>
    <t>086622</t>
  </si>
  <si>
    <t>087122</t>
  </si>
  <si>
    <t>059398</t>
  </si>
  <si>
    <t>062602</t>
  </si>
  <si>
    <t>038992</t>
  </si>
  <si>
    <t>090413</t>
  </si>
  <si>
    <t>081762</t>
  </si>
  <si>
    <t>090299</t>
  </si>
  <si>
    <t>083373</t>
  </si>
  <si>
    <t>090362</t>
  </si>
  <si>
    <t>OPEN -</t>
  </si>
  <si>
    <t>087054</t>
  </si>
  <si>
    <t>055901</t>
  </si>
  <si>
    <t>087137</t>
  </si>
  <si>
    <t>087135</t>
  </si>
  <si>
    <t>087143</t>
  </si>
  <si>
    <t>082500</t>
  </si>
  <si>
    <t>074534</t>
  </si>
  <si>
    <t>082631</t>
  </si>
  <si>
    <t>079898</t>
  </si>
  <si>
    <t>087145</t>
  </si>
  <si>
    <t>077249</t>
  </si>
  <si>
    <t>079001</t>
  </si>
  <si>
    <t>087113</t>
  </si>
  <si>
    <t>087155</t>
  </si>
  <si>
    <t>087081</t>
  </si>
  <si>
    <t>017679</t>
  </si>
  <si>
    <t>090269</t>
  </si>
  <si>
    <t>090265</t>
  </si>
  <si>
    <t>090260</t>
  </si>
  <si>
    <t>068906</t>
  </si>
  <si>
    <t>065951</t>
  </si>
  <si>
    <t>090334</t>
  </si>
  <si>
    <t>090361</t>
  </si>
  <si>
    <t>090330</t>
  </si>
  <si>
    <t>078188</t>
  </si>
  <si>
    <t>090349</t>
  </si>
  <si>
    <t>090354</t>
  </si>
  <si>
    <t>092114</t>
  </si>
  <si>
    <t>039729</t>
  </si>
  <si>
    <t>Olong Ogbu</t>
  </si>
  <si>
    <t>082903</t>
  </si>
  <si>
    <t>086945</t>
  </si>
  <si>
    <t>087045</t>
  </si>
  <si>
    <t>057294</t>
  </si>
  <si>
    <t>040235</t>
  </si>
  <si>
    <t>086964</t>
  </si>
  <si>
    <t>090528</t>
  </si>
  <si>
    <t>076337</t>
  </si>
  <si>
    <t>090544</t>
  </si>
  <si>
    <t>090379</t>
  </si>
  <si>
    <t>053947</t>
  </si>
  <si>
    <t>090426</t>
  </si>
  <si>
    <t>080319</t>
  </si>
  <si>
    <t>057030</t>
  </si>
  <si>
    <t>087027</t>
  </si>
  <si>
    <t>083643</t>
  </si>
  <si>
    <t>082568</t>
  </si>
  <si>
    <t>086992</t>
  </si>
  <si>
    <t>084950</t>
  </si>
  <si>
    <t>081181</t>
  </si>
  <si>
    <t>081226</t>
  </si>
  <si>
    <t>065876</t>
  </si>
  <si>
    <t>083316</t>
  </si>
  <si>
    <t>057076</t>
  </si>
  <si>
    <t>053807</t>
  </si>
  <si>
    <t>084895</t>
  </si>
  <si>
    <t>076029</t>
  </si>
  <si>
    <t>084893</t>
  </si>
  <si>
    <t>090555</t>
  </si>
  <si>
    <t>090556</t>
  </si>
  <si>
    <t>065299</t>
  </si>
  <si>
    <t>087120</t>
  </si>
  <si>
    <t>086719</t>
  </si>
  <si>
    <t>087173</t>
  </si>
  <si>
    <t>085706</t>
  </si>
  <si>
    <t>053535</t>
  </si>
  <si>
    <t>080493</t>
  </si>
  <si>
    <t>019905</t>
  </si>
  <si>
    <t>081088</t>
  </si>
  <si>
    <t>085101</t>
  </si>
  <si>
    <t>073910</t>
  </si>
  <si>
    <t>089243</t>
  </si>
  <si>
    <t>085954</t>
  </si>
  <si>
    <t>050158</t>
  </si>
  <si>
    <t>086050</t>
  </si>
  <si>
    <t>085258</t>
  </si>
  <si>
    <t>081402</t>
  </si>
  <si>
    <t>090592</t>
  </si>
  <si>
    <t>050549</t>
  </si>
  <si>
    <t>080588</t>
  </si>
  <si>
    <t>090584</t>
  </si>
  <si>
    <t>089469</t>
  </si>
  <si>
    <t>086995</t>
  </si>
  <si>
    <t>078982</t>
  </si>
  <si>
    <t>086957</t>
  </si>
  <si>
    <t>071698</t>
  </si>
  <si>
    <t>075420</t>
  </si>
  <si>
    <t>062322</t>
  </si>
  <si>
    <t>024636</t>
  </si>
  <si>
    <t>088625</t>
  </si>
  <si>
    <t>053151</t>
  </si>
  <si>
    <t>081641</t>
  </si>
  <si>
    <t>083569</t>
  </si>
  <si>
    <t>086894</t>
  </si>
  <si>
    <t>084089</t>
  </si>
  <si>
    <t>087546</t>
  </si>
  <si>
    <t>087534</t>
  </si>
  <si>
    <t>086153</t>
  </si>
  <si>
    <t>087553</t>
  </si>
  <si>
    <t>078843</t>
  </si>
  <si>
    <t>092264</t>
  </si>
  <si>
    <t>050371</t>
  </si>
  <si>
    <t>079700</t>
  </si>
  <si>
    <t>086713</t>
  </si>
  <si>
    <t>086835</t>
  </si>
  <si>
    <t>084445</t>
  </si>
  <si>
    <t>086845</t>
  </si>
  <si>
    <t>086868</t>
  </si>
  <si>
    <t>065381</t>
  </si>
  <si>
    <t>052575</t>
  </si>
  <si>
    <t>084698</t>
  </si>
  <si>
    <t>086644</t>
  </si>
  <si>
    <t>086722</t>
  </si>
  <si>
    <t>086783</t>
  </si>
  <si>
    <t>069264</t>
  </si>
  <si>
    <t>086822</t>
  </si>
  <si>
    <t>075471</t>
  </si>
  <si>
    <t>070390</t>
  </si>
  <si>
    <t>086775</t>
  </si>
  <si>
    <t>043183</t>
  </si>
  <si>
    <t>081745</t>
  </si>
  <si>
    <t>026862</t>
  </si>
  <si>
    <t>083393</t>
  </si>
  <si>
    <t>044523</t>
  </si>
  <si>
    <t>086618</t>
  </si>
  <si>
    <t>065414</t>
  </si>
  <si>
    <t>092209</t>
  </si>
  <si>
    <t>091518</t>
  </si>
  <si>
    <t>092187</t>
  </si>
  <si>
    <t>088595</t>
  </si>
  <si>
    <t>083093</t>
  </si>
  <si>
    <t>083096</t>
  </si>
  <si>
    <t>083087</t>
  </si>
  <si>
    <t>083114</t>
  </si>
  <si>
    <t>Marc Rios</t>
  </si>
  <si>
    <t>083084</t>
  </si>
  <si>
    <t>080363</t>
  </si>
  <si>
    <t>077302</t>
  </si>
  <si>
    <t>087648</t>
  </si>
  <si>
    <t>087659</t>
  </si>
  <si>
    <t>068631</t>
  </si>
  <si>
    <t>087598</t>
  </si>
  <si>
    <t>087660</t>
  </si>
  <si>
    <t>087639</t>
  </si>
  <si>
    <t>087777</t>
  </si>
  <si>
    <t>087663</t>
  </si>
  <si>
    <t>082787</t>
  </si>
  <si>
    <t>082551</t>
  </si>
  <si>
    <t>087433</t>
  </si>
  <si>
    <t>077593</t>
  </si>
  <si>
    <t>087597</t>
  </si>
  <si>
    <t>083156</t>
  </si>
  <si>
    <t>083192</t>
  </si>
  <si>
    <t>085100</t>
  </si>
  <si>
    <t>087699</t>
  </si>
  <si>
    <t>087768</t>
  </si>
  <si>
    <t>086528</t>
  </si>
  <si>
    <t>083296</t>
  </si>
  <si>
    <t>087724</t>
  </si>
  <si>
    <t>087802</t>
  </si>
  <si>
    <t>086977</t>
  </si>
  <si>
    <t>059670</t>
  </si>
  <si>
    <t>085605</t>
  </si>
  <si>
    <t>087079</t>
  </si>
  <si>
    <t>039665</t>
  </si>
  <si>
    <t>087816</t>
  </si>
  <si>
    <t>088448</t>
  </si>
  <si>
    <t>088720</t>
  </si>
  <si>
    <t>071576</t>
  </si>
  <si>
    <t>082733</t>
  </si>
  <si>
    <t>088726</t>
  </si>
  <si>
    <t>088739</t>
  </si>
  <si>
    <t>088112</t>
  </si>
  <si>
    <t>051117</t>
  </si>
  <si>
    <t>079292</t>
  </si>
  <si>
    <t>087851</t>
  </si>
  <si>
    <t>087889</t>
  </si>
  <si>
    <t>087821</t>
  </si>
  <si>
    <t>079595</t>
  </si>
  <si>
    <t>087638</t>
  </si>
  <si>
    <t>088185</t>
  </si>
  <si>
    <t>087952</t>
  </si>
  <si>
    <t>078325</t>
  </si>
  <si>
    <t>065466</t>
  </si>
  <si>
    <t>087973</t>
  </si>
  <si>
    <t>087123</t>
  </si>
  <si>
    <t>084016</t>
  </si>
  <si>
    <t>087946</t>
  </si>
  <si>
    <t>084724</t>
  </si>
  <si>
    <t>088164</t>
  </si>
  <si>
    <t>088137</t>
  </si>
  <si>
    <t>083080</t>
  </si>
  <si>
    <t>088067</t>
  </si>
  <si>
    <t>087939</t>
  </si>
  <si>
    <t>088114</t>
  </si>
  <si>
    <t>088124</t>
  </si>
  <si>
    <t>051313</t>
  </si>
  <si>
    <t>083937</t>
  </si>
  <si>
    <t>084132</t>
  </si>
  <si>
    <t>087752</t>
  </si>
  <si>
    <t>086825</t>
  </si>
  <si>
    <t>087807</t>
  </si>
  <si>
    <t>087705</t>
  </si>
  <si>
    <t>087702</t>
  </si>
  <si>
    <t>087706</t>
  </si>
  <si>
    <t>087770</t>
  </si>
  <si>
    <t>087918</t>
  </si>
  <si>
    <t>068546</t>
  </si>
  <si>
    <t>088922</t>
  </si>
  <si>
    <t>088666</t>
  </si>
  <si>
    <t>088778</t>
  </si>
  <si>
    <t>087855</t>
  </si>
  <si>
    <t>019167</t>
  </si>
  <si>
    <t>081399</t>
  </si>
  <si>
    <t>087844</t>
  </si>
  <si>
    <t>088670</t>
  </si>
  <si>
    <t>072335</t>
  </si>
  <si>
    <t>089590</t>
  </si>
  <si>
    <t>075967</t>
  </si>
  <si>
    <t>088335</t>
  </si>
  <si>
    <t>088333</t>
  </si>
  <si>
    <t>068838</t>
  </si>
  <si>
    <t>067976</t>
  </si>
  <si>
    <t>088239</t>
  </si>
  <si>
    <t>087325</t>
  </si>
  <si>
    <t>088371</t>
  </si>
  <si>
    <t>088419</t>
  </si>
  <si>
    <t>088590</t>
  </si>
  <si>
    <t>088876</t>
  </si>
  <si>
    <t>089141</t>
  </si>
  <si>
    <t>069304</t>
  </si>
  <si>
    <t>089069</t>
  </si>
  <si>
    <t>088614</t>
  </si>
  <si>
    <t>088756</t>
  </si>
  <si>
    <t>088610</t>
  </si>
  <si>
    <t>074333</t>
  </si>
  <si>
    <t>Stephen Sallustro</t>
  </si>
  <si>
    <t>089298</t>
  </si>
  <si>
    <t>082159</t>
  </si>
  <si>
    <t>063555</t>
  </si>
  <si>
    <t>065203</t>
  </si>
  <si>
    <t>088183</t>
  </si>
  <si>
    <t>088207</t>
  </si>
  <si>
    <t>084225</t>
  </si>
  <si>
    <t>079127</t>
  </si>
  <si>
    <t>071525</t>
  </si>
  <si>
    <t>089485</t>
  </si>
  <si>
    <t>089474</t>
  </si>
  <si>
    <t>089497</t>
  </si>
  <si>
    <t>088243</t>
  </si>
  <si>
    <t>088947</t>
  </si>
  <si>
    <t>088412</t>
  </si>
  <si>
    <t>084838</t>
  </si>
  <si>
    <t>088404</t>
  </si>
  <si>
    <t>074562</t>
  </si>
  <si>
    <t>088408</t>
  </si>
  <si>
    <t>080534</t>
  </si>
  <si>
    <t>088532</t>
  </si>
  <si>
    <t>084942</t>
  </si>
  <si>
    <t>088372</t>
  </si>
  <si>
    <t>088603</t>
  </si>
  <si>
    <t>088821</t>
  </si>
  <si>
    <t>088860</t>
  </si>
  <si>
    <t>088573</t>
  </si>
  <si>
    <t>088768</t>
  </si>
  <si>
    <t>088749</t>
  </si>
  <si>
    <t>079224</t>
  </si>
  <si>
    <t>088480</t>
  </si>
  <si>
    <t>088516</t>
  </si>
  <si>
    <t>088563</t>
  </si>
  <si>
    <t>088996</t>
  </si>
  <si>
    <t>089041</t>
  </si>
  <si>
    <t>088494</t>
  </si>
  <si>
    <t>082055</t>
  </si>
  <si>
    <t>088986</t>
  </si>
  <si>
    <t>088973</t>
  </si>
  <si>
    <t>057433</t>
  </si>
  <si>
    <t>Elvis Blandino</t>
  </si>
  <si>
    <t>088075</t>
  </si>
  <si>
    <t>088228</t>
  </si>
  <si>
    <t>088140</t>
  </si>
  <si>
    <t>088048</t>
  </si>
  <si>
    <t>087956</t>
  </si>
  <si>
    <t>082136</t>
  </si>
  <si>
    <t>051073</t>
  </si>
  <si>
    <t>074928</t>
  </si>
  <si>
    <t>082991</t>
  </si>
  <si>
    <t>088212</t>
  </si>
  <si>
    <t>089574</t>
  </si>
  <si>
    <t>089550</t>
  </si>
  <si>
    <t>088701</t>
  </si>
  <si>
    <t>054644</t>
  </si>
  <si>
    <t>088262</t>
  </si>
  <si>
    <t>088457</t>
  </si>
  <si>
    <t>088342</t>
  </si>
  <si>
    <t>088276</t>
  </si>
  <si>
    <t>088266</t>
  </si>
  <si>
    <t>088319</t>
  </si>
  <si>
    <t>088443</t>
  </si>
  <si>
    <t>087267</t>
  </si>
  <si>
    <t>086928</t>
  </si>
  <si>
    <t>065146</t>
  </si>
  <si>
    <t>088321</t>
  </si>
  <si>
    <t>088401</t>
  </si>
  <si>
    <t>086537</t>
  </si>
  <si>
    <t>041128</t>
  </si>
  <si>
    <t>Brady Wilkins</t>
  </si>
  <si>
    <t>088446</t>
  </si>
  <si>
    <t>076286</t>
  </si>
  <si>
    <t>063791</t>
  </si>
  <si>
    <t>019358</t>
  </si>
  <si>
    <t>088508</t>
  </si>
  <si>
    <t>059363</t>
  </si>
  <si>
    <t>Chioma Anwunah</t>
  </si>
  <si>
    <t>088423</t>
  </si>
  <si>
    <t>088478</t>
  </si>
  <si>
    <t>088488</t>
  </si>
  <si>
    <t>088533</t>
  </si>
  <si>
    <t>088540</t>
  </si>
  <si>
    <t>078940</t>
  </si>
  <si>
    <t>080230</t>
  </si>
  <si>
    <t>079458</t>
  </si>
  <si>
    <t>070575</t>
  </si>
  <si>
    <t>075421</t>
  </si>
  <si>
    <t>082376</t>
  </si>
  <si>
    <t>088853</t>
  </si>
  <si>
    <t>089264</t>
  </si>
  <si>
    <t>089392</t>
  </si>
  <si>
    <t>089307</t>
  </si>
  <si>
    <t>089314</t>
  </si>
  <si>
    <t>089325</t>
  </si>
  <si>
    <t>088705</t>
  </si>
  <si>
    <t>089444</t>
  </si>
  <si>
    <t>089355</t>
  </si>
  <si>
    <t>087481</t>
  </si>
  <si>
    <t>089459</t>
  </si>
  <si>
    <t>089380</t>
  </si>
  <si>
    <t>089434</t>
  </si>
  <si>
    <t>089450</t>
  </si>
  <si>
    <t>088845</t>
  </si>
  <si>
    <t>089462</t>
  </si>
  <si>
    <t>047072</t>
  </si>
  <si>
    <t>Serena DiLeonardo</t>
  </si>
  <si>
    <t>058493</t>
  </si>
  <si>
    <t>Johnny Nguyen</t>
  </si>
  <si>
    <t>079573</t>
  </si>
  <si>
    <t>074871</t>
  </si>
  <si>
    <t>088692</t>
  </si>
  <si>
    <t>089045</t>
  </si>
  <si>
    <t>088991</t>
  </si>
  <si>
    <t>088941</t>
  </si>
  <si>
    <t>050182</t>
  </si>
  <si>
    <t>088560</t>
  </si>
  <si>
    <t>031997</t>
  </si>
  <si>
    <t>086323</t>
  </si>
  <si>
    <t>089208</t>
  </si>
  <si>
    <t>089242</t>
  </si>
  <si>
    <t>089145</t>
  </si>
  <si>
    <t>089212</t>
  </si>
  <si>
    <t>089126</t>
  </si>
  <si>
    <t>082781</t>
  </si>
  <si>
    <t>036043</t>
  </si>
  <si>
    <t>089309</t>
  </si>
  <si>
    <t>082014</t>
  </si>
  <si>
    <t>077672</t>
  </si>
  <si>
    <t>089294</t>
  </si>
  <si>
    <t>089311</t>
  </si>
  <si>
    <t>089117</t>
  </si>
  <si>
    <t>089293</t>
  </si>
  <si>
    <t>070485</t>
  </si>
  <si>
    <t>089399</t>
  </si>
  <si>
    <t>062123</t>
  </si>
  <si>
    <t>089435</t>
  </si>
  <si>
    <t>089408</t>
  </si>
  <si>
    <t>034270</t>
  </si>
  <si>
    <t>075363</t>
  </si>
  <si>
    <t>053316</t>
  </si>
  <si>
    <t>089320</t>
  </si>
  <si>
    <t>089277</t>
  </si>
  <si>
    <t>082088</t>
  </si>
  <si>
    <t>089216</t>
  </si>
  <si>
    <t>089263</t>
  </si>
  <si>
    <t>037490</t>
  </si>
  <si>
    <t>043193</t>
  </si>
  <si>
    <t>035741</t>
  </si>
  <si>
    <t>089185</t>
  </si>
  <si>
    <t>059060</t>
  </si>
  <si>
    <t>089161</t>
  </si>
  <si>
    <t>088126</t>
  </si>
  <si>
    <t>089398</t>
  </si>
  <si>
    <t>089451</t>
  </si>
  <si>
    <t>089344</t>
  </si>
  <si>
    <t>089337</t>
  </si>
  <si>
    <t>089433</t>
  </si>
  <si>
    <t>089416</t>
  </si>
  <si>
    <t>075193</t>
  </si>
  <si>
    <t>083261</t>
  </si>
  <si>
    <t>068856</t>
  </si>
  <si>
    <t>091585</t>
  </si>
  <si>
    <t>091579</t>
  </si>
  <si>
    <t>091506</t>
  </si>
  <si>
    <t>081068</t>
  </si>
  <si>
    <t>091596</t>
  </si>
  <si>
    <t>088198</t>
  </si>
  <si>
    <t>091493</t>
  </si>
  <si>
    <t>086989</t>
  </si>
  <si>
    <t>085463</t>
  </si>
  <si>
    <t>091490</t>
  </si>
  <si>
    <t>092107</t>
  </si>
  <si>
    <t>075097</t>
  </si>
  <si>
    <t>080198</t>
  </si>
  <si>
    <t>083908</t>
  </si>
  <si>
    <t>076902</t>
  </si>
  <si>
    <t>091525</t>
  </si>
  <si>
    <t>091509</t>
  </si>
  <si>
    <t>091536</t>
  </si>
  <si>
    <t>091515</t>
  </si>
  <si>
    <t>080846</t>
  </si>
  <si>
    <t>063687</t>
  </si>
  <si>
    <t>091485</t>
  </si>
  <si>
    <t>085169</t>
  </si>
  <si>
    <t>073919</t>
  </si>
  <si>
    <t>084002</t>
  </si>
  <si>
    <t>083964</t>
  </si>
  <si>
    <t>091473</t>
  </si>
  <si>
    <t>090633</t>
  </si>
  <si>
    <t>055593</t>
  </si>
  <si>
    <t>091562</t>
  </si>
  <si>
    <t>084060</t>
  </si>
  <si>
    <t>085503</t>
  </si>
  <si>
    <t>071849</t>
  </si>
  <si>
    <t>083913</t>
  </si>
  <si>
    <t>083693</t>
  </si>
  <si>
    <t>079285</t>
  </si>
  <si>
    <t>083689</t>
  </si>
  <si>
    <t>072387</t>
  </si>
  <si>
    <t>085288</t>
  </si>
  <si>
    <t>075302</t>
  </si>
  <si>
    <t>079785</t>
  </si>
  <si>
    <t>080545</t>
  </si>
  <si>
    <t>085325</t>
  </si>
  <si>
    <t>091376</t>
  </si>
  <si>
    <t>091270</t>
  </si>
  <si>
    <t>091371</t>
  </si>
  <si>
    <t>091343</t>
  </si>
  <si>
    <t>Account Number</t>
  </si>
  <si>
    <t>Ambassador Office</t>
  </si>
  <si>
    <t>Outcome Date</t>
  </si>
  <si>
    <t>CAD Sit</t>
  </si>
  <si>
    <t>133483</t>
  </si>
  <si>
    <t>Failed Roof</t>
  </si>
  <si>
    <t>133326</t>
  </si>
  <si>
    <t>Good to Go</t>
  </si>
  <si>
    <t>132119</t>
  </si>
  <si>
    <t>133416</t>
  </si>
  <si>
    <t>133418</t>
  </si>
  <si>
    <t>133468</t>
  </si>
  <si>
    <t>Wants to cancel</t>
  </si>
  <si>
    <t>133411</t>
  </si>
  <si>
    <t>133420</t>
  </si>
  <si>
    <t>132012</t>
  </si>
  <si>
    <t>133427</t>
  </si>
  <si>
    <t>133446</t>
  </si>
  <si>
    <t>133409</t>
  </si>
  <si>
    <t>133415</t>
  </si>
  <si>
    <t>133552</t>
  </si>
  <si>
    <t>133486</t>
  </si>
  <si>
    <t>NMT - Have All Docs</t>
  </si>
  <si>
    <t>133405</t>
  </si>
  <si>
    <t>133230</t>
  </si>
  <si>
    <t>133503</t>
  </si>
  <si>
    <t>133000</t>
  </si>
  <si>
    <t>133310</t>
  </si>
  <si>
    <t>133462</t>
  </si>
  <si>
    <t>133359</t>
  </si>
  <si>
    <t>133360</t>
  </si>
  <si>
    <t>133278</t>
  </si>
  <si>
    <t>133402</t>
  </si>
  <si>
    <t>133381</t>
  </si>
  <si>
    <t>NMT - Need Some Docs</t>
  </si>
  <si>
    <t>133404</t>
  </si>
  <si>
    <t>133309</t>
  </si>
  <si>
    <t>Requests Design Change</t>
  </si>
  <si>
    <t>133513</t>
  </si>
  <si>
    <t>133478</t>
  </si>
  <si>
    <t>133474</t>
  </si>
  <si>
    <t>133518</t>
  </si>
  <si>
    <t>133448</t>
  </si>
  <si>
    <t>133502</t>
  </si>
  <si>
    <t>133558</t>
  </si>
  <si>
    <t>133563</t>
  </si>
  <si>
    <t>133400</t>
  </si>
  <si>
    <t>133349</t>
  </si>
  <si>
    <t>132735</t>
  </si>
  <si>
    <t>133532</t>
  </si>
  <si>
    <t>133169</t>
  </si>
  <si>
    <t>133510</t>
  </si>
  <si>
    <t>133352</t>
  </si>
  <si>
    <t>133455</t>
  </si>
  <si>
    <t>133445</t>
  </si>
  <si>
    <t>133251</t>
  </si>
  <si>
    <t>133436</t>
  </si>
  <si>
    <t>133451</t>
  </si>
  <si>
    <t>133442</t>
  </si>
  <si>
    <t>133407</t>
  </si>
  <si>
    <t>133496</t>
  </si>
  <si>
    <t>132851</t>
  </si>
  <si>
    <t>133430</t>
  </si>
  <si>
    <t>133473</t>
  </si>
  <si>
    <t>133454</t>
  </si>
  <si>
    <t>133472</t>
  </si>
  <si>
    <t>133604</t>
  </si>
  <si>
    <t>133257</t>
  </si>
  <si>
    <t>133240</t>
  </si>
  <si>
    <t>133020</t>
  </si>
  <si>
    <t>Daniel Busi</t>
  </si>
  <si>
    <t>133432</t>
  </si>
  <si>
    <t>133461</t>
  </si>
  <si>
    <t>133307</t>
  </si>
  <si>
    <t>133450</t>
  </si>
  <si>
    <t>133417</t>
  </si>
  <si>
    <t>133511</t>
  </si>
  <si>
    <t>133477</t>
  </si>
  <si>
    <t>133249</t>
  </si>
  <si>
    <t>133479</t>
  </si>
  <si>
    <t>133556</t>
  </si>
  <si>
    <t>133475</t>
  </si>
  <si>
    <t>133456</t>
  </si>
  <si>
    <t>133252</t>
  </si>
  <si>
    <t>133441</t>
  </si>
  <si>
    <t>133447</t>
  </si>
  <si>
    <t>133506</t>
  </si>
  <si>
    <t>133452</t>
  </si>
  <si>
    <t>133542</t>
  </si>
  <si>
    <t>133239</t>
  </si>
  <si>
    <t>133457</t>
  </si>
  <si>
    <t>133583</t>
  </si>
  <si>
    <t>131760</t>
  </si>
  <si>
    <t>133628</t>
  </si>
  <si>
    <t>133577</t>
  </si>
  <si>
    <t>133562</t>
  </si>
  <si>
    <t>133612</t>
  </si>
  <si>
    <t>133492</t>
  </si>
  <si>
    <t>133547</t>
  </si>
  <si>
    <t>133385</t>
  </si>
  <si>
    <t>133361</t>
  </si>
  <si>
    <t>133348</t>
  </si>
  <si>
    <t>133423</t>
  </si>
  <si>
    <t>133463</t>
  </si>
  <si>
    <t>133497</t>
  </si>
  <si>
    <t>133543</t>
  </si>
  <si>
    <t>133433</t>
  </si>
  <si>
    <t>One-Legger</t>
  </si>
  <si>
    <t>133526</t>
  </si>
  <si>
    <t>133508</t>
  </si>
  <si>
    <t>133560</t>
  </si>
  <si>
    <t>133498</t>
  </si>
  <si>
    <t>133187</t>
  </si>
  <si>
    <t>133488</t>
  </si>
  <si>
    <t>133305</t>
  </si>
  <si>
    <t>133505</t>
  </si>
  <si>
    <t>133597</t>
  </si>
  <si>
    <t>133635</t>
  </si>
  <si>
    <t>133504</t>
  </si>
  <si>
    <t>133499</t>
  </si>
  <si>
    <t>133548</t>
  </si>
  <si>
    <t>133413</t>
  </si>
  <si>
    <t>133487</t>
  </si>
  <si>
    <t>133515</t>
  </si>
  <si>
    <t>133398</t>
  </si>
  <si>
    <t>133465</t>
  </si>
  <si>
    <t>133571</t>
  </si>
  <si>
    <t>133521</t>
  </si>
  <si>
    <t>133242</t>
  </si>
  <si>
    <t>133595</t>
  </si>
  <si>
    <t>133546</t>
  </si>
  <si>
    <t>133574</t>
  </si>
  <si>
    <t>133593</t>
  </si>
  <si>
    <t>133657</t>
  </si>
  <si>
    <t>133300</t>
  </si>
  <si>
    <t>133551</t>
  </si>
  <si>
    <t>133523</t>
  </si>
  <si>
    <t>133598</t>
  </si>
  <si>
    <t>133434</t>
  </si>
  <si>
    <t>133530</t>
  </si>
  <si>
    <t>133606</t>
  </si>
  <si>
    <t>133512</t>
  </si>
  <si>
    <t>133509</t>
  </si>
  <si>
    <t>133494</t>
  </si>
  <si>
    <t>133395</t>
  </si>
  <si>
    <t>132646</t>
  </si>
  <si>
    <t>133588</t>
  </si>
  <si>
    <t>133587</t>
  </si>
  <si>
    <t>133078</t>
  </si>
  <si>
    <t>132940</t>
  </si>
  <si>
    <t>133480</t>
  </si>
  <si>
    <t>133493</t>
  </si>
  <si>
    <t>133605</t>
  </si>
  <si>
    <t>133527</t>
  </si>
  <si>
    <t>133524</t>
  </si>
  <si>
    <t>133680</t>
  </si>
  <si>
    <t>133440</t>
  </si>
  <si>
    <t>131807</t>
  </si>
  <si>
    <t>Jian Zhou</t>
  </si>
  <si>
    <t>133091</t>
  </si>
  <si>
    <t>133608</t>
  </si>
  <si>
    <t>133464</t>
  </si>
  <si>
    <t>133528</t>
  </si>
  <si>
    <t>133692</t>
  </si>
  <si>
    <t>132959</t>
  </si>
  <si>
    <t>133654</t>
  </si>
  <si>
    <t>133683</t>
  </si>
  <si>
    <t>132702</t>
  </si>
  <si>
    <t>133615</t>
  </si>
  <si>
    <t>133620</t>
  </si>
  <si>
    <t>133555</t>
  </si>
  <si>
    <t>133295</t>
  </si>
  <si>
    <t>133694</t>
  </si>
  <si>
    <t>133363</t>
  </si>
  <si>
    <t>131493</t>
  </si>
  <si>
    <t>Peter Geithner</t>
  </si>
  <si>
    <t>133594</t>
  </si>
  <si>
    <t>133424</t>
  </si>
  <si>
    <t>133406</t>
  </si>
  <si>
    <t>133538</t>
  </si>
  <si>
    <t>133718</t>
  </si>
  <si>
    <t>133328</t>
  </si>
  <si>
    <t>133489</t>
  </si>
  <si>
    <t>133531</t>
  </si>
  <si>
    <t>133645</t>
  </si>
  <si>
    <t>133534</t>
  </si>
  <si>
    <t>133646</t>
  </si>
  <si>
    <t>133570</t>
  </si>
  <si>
    <t>133481</t>
  </si>
  <si>
    <t>133517</t>
  </si>
  <si>
    <t>133575</t>
  </si>
  <si>
    <t>133559</t>
  </si>
  <si>
    <t>133626</t>
  </si>
  <si>
    <t>133372</t>
  </si>
  <si>
    <t>133374</t>
  </si>
  <si>
    <t>133550</t>
  </si>
  <si>
    <t>133631</t>
  </si>
  <si>
    <t>133630</t>
  </si>
  <si>
    <t>133568</t>
  </si>
  <si>
    <t>133327</t>
  </si>
  <si>
    <t>133458</t>
  </si>
  <si>
    <t>133633</t>
  </si>
  <si>
    <t>133573</t>
  </si>
  <si>
    <t>132910</t>
  </si>
  <si>
    <t>133591</t>
  </si>
  <si>
    <t>133519</t>
  </si>
  <si>
    <t>133507</t>
  </si>
  <si>
    <t>133097</t>
  </si>
  <si>
    <t>133613</t>
  </si>
  <si>
    <t>133660</t>
  </si>
  <si>
    <t>133623</t>
  </si>
  <si>
    <t>133707</t>
  </si>
  <si>
    <t>133471</t>
  </si>
  <si>
    <t>133697</t>
  </si>
  <si>
    <t>133690</t>
  </si>
  <si>
    <t>133616</t>
  </si>
  <si>
    <t>133466</t>
  </si>
  <si>
    <t>132641</t>
  </si>
  <si>
    <t>133052</t>
  </si>
  <si>
    <t>133001</t>
  </si>
  <si>
    <t>133653</t>
  </si>
  <si>
    <t>133431</t>
  </si>
  <si>
    <t>133561</t>
  </si>
  <si>
    <t>133609</t>
  </si>
  <si>
    <t>133596</t>
  </si>
  <si>
    <t>133189</t>
  </si>
  <si>
    <t>133520</t>
  </si>
  <si>
    <t>133345</t>
  </si>
  <si>
    <t>132926</t>
  </si>
  <si>
    <t>133564</t>
  </si>
  <si>
    <t>133611</t>
  </si>
  <si>
    <t>130896</t>
  </si>
  <si>
    <t>133649</t>
  </si>
  <si>
    <t>133565</t>
  </si>
  <si>
    <t>133567</t>
  </si>
  <si>
    <t>133566</t>
  </si>
  <si>
    <t>133750</t>
  </si>
  <si>
    <t>133618</t>
  </si>
  <si>
    <t>133545</t>
  </si>
  <si>
    <t>133723</t>
  </si>
  <si>
    <t>133670</t>
  </si>
  <si>
    <t>133482</t>
  </si>
  <si>
    <t>133610</t>
  </si>
  <si>
    <t>133522</t>
  </si>
  <si>
    <t>133533</t>
  </si>
  <si>
    <t>133675</t>
  </si>
  <si>
    <t>132758</t>
  </si>
  <si>
    <t>132727</t>
  </si>
  <si>
    <t>133672</t>
  </si>
  <si>
    <t>133679</t>
  </si>
  <si>
    <t>133661</t>
  </si>
  <si>
    <t>133572</t>
  </si>
  <si>
    <t>133671</t>
  </si>
  <si>
    <t>133629</t>
  </si>
  <si>
    <t>133739</t>
  </si>
  <si>
    <t>133580</t>
  </si>
  <si>
    <t>133102</t>
  </si>
  <si>
    <t>133578</t>
  </si>
  <si>
    <t>133600</t>
  </si>
  <si>
    <t>133590</t>
  </si>
  <si>
    <t>133581</t>
  </si>
  <si>
    <t>133762</t>
  </si>
  <si>
    <t>133576</t>
  </si>
  <si>
    <t>133621</t>
  </si>
  <si>
    <t>133320</t>
  </si>
  <si>
    <t>133529</t>
  </si>
  <si>
    <t>133589</t>
  </si>
  <si>
    <t>133676</t>
  </si>
  <si>
    <t>133688</t>
  </si>
  <si>
    <t>133706</t>
  </si>
  <si>
    <t>133617</t>
  </si>
  <si>
    <t>133659</t>
  </si>
  <si>
    <t>133682</t>
  </si>
  <si>
    <t>133592</t>
  </si>
  <si>
    <t>Sale Date</t>
  </si>
  <si>
    <t>Permit Submitted</t>
  </si>
  <si>
    <t>Install Date</t>
  </si>
  <si>
    <t>132148</t>
  </si>
  <si>
    <t>131858</t>
  </si>
  <si>
    <t>133614</t>
  </si>
  <si>
    <t>133599</t>
  </si>
  <si>
    <t>133726</t>
  </si>
  <si>
    <t>133715</t>
  </si>
  <si>
    <t>133729</t>
  </si>
  <si>
    <t>133735</t>
  </si>
  <si>
    <t>133684</t>
  </si>
  <si>
    <t>133641</t>
  </si>
  <si>
    <t>133728</t>
  </si>
  <si>
    <t>133669</t>
  </si>
  <si>
    <t>133219</t>
  </si>
  <si>
    <t>133412</t>
  </si>
  <si>
    <t>133308</t>
  </si>
  <si>
    <t>123173</t>
  </si>
  <si>
    <t>Tyler Rhoton</t>
  </si>
  <si>
    <t>124631</t>
  </si>
  <si>
    <t>133721</t>
  </si>
  <si>
    <t>133724</t>
  </si>
  <si>
    <t>132957</t>
  </si>
  <si>
    <t>133755</t>
  </si>
  <si>
    <t>133743</t>
  </si>
  <si>
    <t>133747</t>
  </si>
  <si>
    <t>133732</t>
  </si>
  <si>
    <t>133714</t>
  </si>
  <si>
    <t>133579</t>
  </si>
  <si>
    <t>133740</t>
  </si>
  <si>
    <t>133751</t>
  </si>
  <si>
    <t>133741</t>
  </si>
  <si>
    <t>133752</t>
  </si>
  <si>
    <t>133733</t>
  </si>
  <si>
    <t>133717</t>
  </si>
  <si>
    <t>133744</t>
  </si>
  <si>
    <t>133757</t>
  </si>
  <si>
    <t>133759</t>
  </si>
  <si>
    <t>133731</t>
  </si>
  <si>
    <t>133712</t>
  </si>
  <si>
    <t>133749</t>
  </si>
  <si>
    <t>133640</t>
  </si>
  <si>
    <t>131580</t>
  </si>
  <si>
    <t>133665</t>
  </si>
  <si>
    <t>133667</t>
  </si>
  <si>
    <t>132759</t>
  </si>
  <si>
    <t>132645</t>
  </si>
  <si>
    <t>131669</t>
  </si>
  <si>
    <t>131845</t>
  </si>
  <si>
    <t>133687</t>
  </si>
  <si>
    <t>133356</t>
  </si>
  <si>
    <t>133601</t>
  </si>
  <si>
    <t>133674</t>
  </si>
  <si>
    <t>133662</t>
  </si>
  <si>
    <t>133677</t>
  </si>
  <si>
    <t>133175</t>
  </si>
  <si>
    <t>131922</t>
  </si>
  <si>
    <t>Solomon Thompson</t>
  </si>
  <si>
    <t>132567</t>
  </si>
  <si>
    <t>132555</t>
  </si>
  <si>
    <t>132564</t>
  </si>
  <si>
    <t>132718</t>
  </si>
  <si>
    <t>132721</t>
  </si>
  <si>
    <t>Jordan Bernstein</t>
  </si>
  <si>
    <t>132711</t>
  </si>
  <si>
    <t>133745</t>
  </si>
  <si>
    <t>133760</t>
  </si>
  <si>
    <t>133758</t>
  </si>
  <si>
    <t>133761</t>
  </si>
  <si>
    <t>133777</t>
  </si>
  <si>
    <t>133767</t>
  </si>
  <si>
    <t>133779</t>
  </si>
  <si>
    <t>133775</t>
  </si>
  <si>
    <t>131406</t>
  </si>
  <si>
    <t>Tim Hutchens</t>
  </si>
  <si>
    <t>133656</t>
  </si>
  <si>
    <t>133410</t>
  </si>
  <si>
    <t>133603</t>
  </si>
  <si>
    <t>133625</t>
  </si>
  <si>
    <t>131876</t>
  </si>
  <si>
    <t>Trevor Gibbons-Reich</t>
  </si>
  <si>
    <t>132880</t>
  </si>
  <si>
    <t>132892</t>
  </si>
  <si>
    <t>132887</t>
  </si>
  <si>
    <t>133650</t>
  </si>
  <si>
    <t>132890</t>
  </si>
  <si>
    <t>131492</t>
  </si>
  <si>
    <t>Jazmine Neysmith</t>
  </si>
  <si>
    <t>132799</t>
  </si>
  <si>
    <t>131764</t>
  </si>
  <si>
    <t>132806</t>
  </si>
  <si>
    <t>132780</t>
  </si>
  <si>
    <t>133066</t>
  </si>
  <si>
    <t>133069</t>
  </si>
  <si>
    <t>133399</t>
  </si>
  <si>
    <t>133632</t>
  </si>
  <si>
    <t>132343</t>
  </si>
  <si>
    <t>132643</t>
  </si>
  <si>
    <t>Christen Dwyer</t>
  </si>
  <si>
    <t>132640</t>
  </si>
  <si>
    <t>133681</t>
  </si>
  <si>
    <t>132360</t>
  </si>
  <si>
    <t>Felix Duong</t>
  </si>
  <si>
    <t>133639</t>
  </si>
  <si>
    <t>132352</t>
  </si>
  <si>
    <t>132939</t>
  </si>
  <si>
    <t>132694</t>
  </si>
  <si>
    <t>133318</t>
  </si>
  <si>
    <t>132742</t>
  </si>
  <si>
    <t>133149</t>
  </si>
  <si>
    <t>Timothy Powers</t>
  </si>
  <si>
    <t>133126</t>
  </si>
  <si>
    <t>132691</t>
  </si>
  <si>
    <t>133131</t>
  </si>
  <si>
    <t>132945</t>
  </si>
  <si>
    <t>132942</t>
  </si>
  <si>
    <t>132456</t>
  </si>
  <si>
    <t>Jamie Clauson-Wolf</t>
  </si>
  <si>
    <t>132466</t>
  </si>
  <si>
    <t>133265</t>
  </si>
  <si>
    <t>133286</t>
  </si>
  <si>
    <t>133647</t>
  </si>
  <si>
    <t>133429</t>
  </si>
  <si>
    <t>133668</t>
  </si>
  <si>
    <t>132249</t>
  </si>
  <si>
    <t>133095</t>
  </si>
  <si>
    <t>133085</t>
  </si>
  <si>
    <t>133075</t>
  </si>
  <si>
    <t>132572</t>
  </si>
  <si>
    <t>133339</t>
  </si>
  <si>
    <t>133010</t>
  </si>
  <si>
    <t>133008</t>
  </si>
  <si>
    <t>132551</t>
  </si>
  <si>
    <t>Candice Fortin</t>
  </si>
  <si>
    <t>132548</t>
  </si>
  <si>
    <t>132543</t>
  </si>
  <si>
    <t>132577</t>
  </si>
  <si>
    <t>133127</t>
  </si>
  <si>
    <t>133651</t>
  </si>
  <si>
    <t>133658</t>
  </si>
  <si>
    <t>133142</t>
  </si>
  <si>
    <t>133147</t>
  </si>
  <si>
    <t>132843</t>
  </si>
  <si>
    <t>132819</t>
  </si>
  <si>
    <t>132822</t>
  </si>
  <si>
    <t>132629</t>
  </si>
  <si>
    <t>Ferion Nishani</t>
  </si>
  <si>
    <t>133663</t>
  </si>
  <si>
    <t>133622</t>
  </si>
  <si>
    <t>133624</t>
  </si>
  <si>
    <t>133627</t>
  </si>
  <si>
    <t>133655</t>
  </si>
  <si>
    <t>133028</t>
  </si>
  <si>
    <t>133018</t>
  </si>
  <si>
    <t>133037</t>
  </si>
  <si>
    <t>133031</t>
  </si>
  <si>
    <t>133648</t>
  </si>
  <si>
    <t>133254</t>
  </si>
  <si>
    <t>132173</t>
  </si>
  <si>
    <t>Dorji Duojizhandou</t>
  </si>
  <si>
    <t>133698</t>
  </si>
  <si>
    <t>133638</t>
  </si>
  <si>
    <t>132201</t>
  </si>
  <si>
    <t>Brendan Baca</t>
  </si>
  <si>
    <t>133637</t>
  </si>
  <si>
    <t>133619</t>
  </si>
  <si>
    <t>132196</t>
  </si>
  <si>
    <t>133686</t>
  </si>
  <si>
    <t>132139</t>
  </si>
  <si>
    <t>133247</t>
  </si>
  <si>
    <t>133693</t>
  </si>
  <si>
    <t>132141</t>
  </si>
  <si>
    <t>133602</t>
  </si>
  <si>
    <t>133666</t>
  </si>
  <si>
    <t>133673</t>
  </si>
  <si>
    <t>132194</t>
  </si>
  <si>
    <t>133700</t>
  </si>
  <si>
    <t>133234</t>
  </si>
  <si>
    <t>133708</t>
  </si>
  <si>
    <t>133643</t>
  </si>
  <si>
    <t>133709</t>
  </si>
  <si>
    <t>132203</t>
  </si>
  <si>
    <t>133264</t>
  </si>
  <si>
    <t>133096</t>
  </si>
  <si>
    <t>133263</t>
  </si>
  <si>
    <t>132510</t>
  </si>
  <si>
    <t>132857</t>
  </si>
  <si>
    <t>132858</t>
  </si>
  <si>
    <t>132859</t>
  </si>
  <si>
    <t>126692</t>
  </si>
  <si>
    <t>Minki Kim</t>
  </si>
  <si>
    <t>133764</t>
  </si>
  <si>
    <t>133703</t>
  </si>
  <si>
    <t>133753</t>
  </si>
  <si>
    <t>133734</t>
  </si>
  <si>
    <t>133702</t>
  </si>
  <si>
    <t>133711</t>
  </si>
  <si>
    <t>133736</t>
  </si>
  <si>
    <t>133746</t>
  </si>
  <si>
    <t>133678</t>
  </si>
  <si>
    <t>133704</t>
  </si>
  <si>
    <t>133636</t>
  </si>
  <si>
    <t>133763</t>
  </si>
  <si>
    <t>133780</t>
  </si>
  <si>
    <t>133634</t>
  </si>
  <si>
    <t>133770</t>
  </si>
  <si>
    <t>133719</t>
  </si>
  <si>
    <t>133776</t>
  </si>
  <si>
    <t>133778</t>
  </si>
  <si>
    <t>133720</t>
  </si>
  <si>
    <t>132424</t>
  </si>
  <si>
    <t>132753</t>
  </si>
  <si>
    <t>133346</t>
  </si>
  <si>
    <t>133109</t>
  </si>
  <si>
    <t>133118</t>
  </si>
  <si>
    <t>133139</t>
  </si>
  <si>
    <t>132674</t>
  </si>
  <si>
    <t>132726</t>
  </si>
  <si>
    <t>133137</t>
  </si>
  <si>
    <t>132656</t>
  </si>
  <si>
    <t>133204</t>
  </si>
  <si>
    <t>133422</t>
  </si>
  <si>
    <t>132659</t>
  </si>
  <si>
    <t>Ismail Buffins</t>
  </si>
  <si>
    <t>133216</t>
  </si>
  <si>
    <t>133584</t>
  </si>
  <si>
    <t>132198</t>
  </si>
  <si>
    <t>132125</t>
  </si>
  <si>
    <t>133695</t>
  </si>
  <si>
    <t>133585</t>
  </si>
  <si>
    <t>132751</t>
  </si>
  <si>
    <t>133685</t>
  </si>
  <si>
    <t>133644</t>
  </si>
  <si>
    <t>132101</t>
  </si>
  <si>
    <t>Arnold Rodriguez</t>
  </si>
  <si>
    <t>132103</t>
  </si>
  <si>
    <t>Eric Byron</t>
  </si>
  <si>
    <t>132245</t>
  </si>
  <si>
    <t>133582</t>
  </si>
  <si>
    <t>133701</t>
  </si>
  <si>
    <t>132422</t>
  </si>
  <si>
    <t>132416</t>
  </si>
  <si>
    <t>132430</t>
  </si>
  <si>
    <t>Kyle Hempe</t>
  </si>
  <si>
    <t>132525</t>
  </si>
  <si>
    <t>132435</t>
  </si>
  <si>
    <t>132524</t>
  </si>
  <si>
    <t>Darren Moore</t>
  </si>
  <si>
    <t>132520</t>
  </si>
  <si>
    <t>Andrew Christian</t>
  </si>
  <si>
    <t>133696</t>
  </si>
  <si>
    <t>133774</t>
  </si>
  <si>
    <t>133705</t>
  </si>
  <si>
    <t>133664</t>
  </si>
  <si>
    <t>133738</t>
  </si>
  <si>
    <t>133769</t>
  </si>
  <si>
    <t>133765</t>
  </si>
  <si>
    <t>133768</t>
  </si>
  <si>
    <t>133722</t>
  </si>
  <si>
    <t>133642</t>
  </si>
  <si>
    <t>133689</t>
  </si>
  <si>
    <t>133713</t>
  </si>
  <si>
    <t>133699</t>
  </si>
  <si>
    <t>133725</t>
  </si>
  <si>
    <t>133766</t>
  </si>
  <si>
    <t>133748</t>
  </si>
  <si>
    <t>133716</t>
  </si>
  <si>
    <t>133737</t>
  </si>
  <si>
    <t>133756</t>
  </si>
  <si>
    <t>133742</t>
  </si>
  <si>
    <t>133754</t>
  </si>
  <si>
    <t>133710</t>
  </si>
  <si>
    <t>133730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</si>
</sst>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"/>
    <numFmt numFmtId="165" formatCode="yyyy\-mm\-dd\ h:mm:ss"/>
    <numFmt numFmtId="166" formatCode="_(* #,##0_);_(* \(#,##0\);_(* &quot;-&quot;??_);_(@_)"/>
    <numFmt numFmtId="167" formatCode="_(* #,##0.0_);_(* \(#,##0.0\);_(* &quot;-&quot;?_);_(@_)"/>
    <numFmt numFmtId="168" formatCode="_(* #,##0_);_(* \(#,##0\);_(* &quot;-&quot;?_);_(@_)"/>
    <numFmt numFmtId="169" formatCode="_(* #,##0.00_);_(* \(#,##0.00\);_(* &quot;-&quot;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9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2" fillId="0" borderId="0" xfId="0" applyFont="1"/>
    <xf numFmtId="14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horizontal="centerContinuous"/>
    </xf>
    <xf numFmtId="0" fontId="1" fillId="0" borderId="4" xfId="0" applyFont="1" applyBorder="1" applyAlignment="1">
      <alignment horizontal="center"/>
    </xf>
    <xf numFmtId="9" fontId="2" fillId="0" borderId="11" xfId="2" applyNumberFormat="1" applyFont="1" applyBorder="1"/>
    <xf numFmtId="0" fontId="0" fillId="0" borderId="9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0" xfId="0"/>
    <xf numFmtId="9" fontId="1" fillId="0" borderId="0" xfId="2" applyNumberFormat="1" applyFont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9" fontId="2" fillId="0" borderId="0" xfId="2" applyNumberFormat="1" applyFont="1"/>
    <xf numFmtId="166" fontId="2" fillId="0" borderId="0" xfId="1" applyNumberFormat="1" applyFont="1"/>
    <xf numFmtId="167" fontId="0" fillId="0" borderId="0" xfId="0" applyNumberFormat="1"/>
    <xf numFmtId="168" fontId="0" fillId="0" borderId="0" xfId="0" applyNumberFormat="1"/>
    <xf numFmtId="166" fontId="1" fillId="0" borderId="0" xfId="0" applyNumberFormat="1" applyFont="1"/>
    <xf numFmtId="166" fontId="1" fillId="0" borderId="0" xfId="1" applyNumberFormat="1" applyFont="1"/>
    <xf numFmtId="167" fontId="1" fillId="0" borderId="0" xfId="0" applyNumberFormat="1" applyFont="1"/>
    <xf numFmtId="168" fontId="1" fillId="0" borderId="0" xfId="0" applyNumberFormat="1" applyFont="1"/>
    <xf numFmtId="164" fontId="1" fillId="0" borderId="0" xfId="0" applyNumberFormat="1" applyFont="1"/>
    <xf numFmtId="43" fontId="0" fillId="0" borderId="0" xfId="0" applyNumberFormat="1"/>
    <xf numFmtId="166" fontId="2" fillId="0" borderId="0" xfId="1" applyNumberFormat="1" applyFont="1" applyAlignment="1">
      <alignment horizontal="right"/>
    </xf>
    <xf numFmtId="168" fontId="1" fillId="0" borderId="0" xfId="2" applyNumberFormat="1" applyFont="1"/>
    <xf numFmtId="169" fontId="1" fillId="0" borderId="0" xfId="0" applyNumberFormat="1" applyFont="1"/>
    <xf numFmtId="168" fontId="0" fillId="0" borderId="5" xfId="0" applyNumberFormat="1" applyBorder="1"/>
    <xf numFmtId="168" fontId="0" fillId="0" borderId="6" xfId="0" applyNumberFormat="1" applyBorder="1"/>
    <xf numFmtId="168" fontId="0" fillId="0" borderId="7" xfId="0" applyNumberFormat="1" applyBorder="1"/>
    <xf numFmtId="168" fontId="0" fillId="0" borderId="11" xfId="0" applyNumberFormat="1" applyBorder="1"/>
    <xf numFmtId="168" fontId="0" fillId="0" borderId="8" xfId="0" applyNumberFormat="1" applyBorder="1"/>
    <xf numFmtId="165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2:P43"/>
  <sheetViews>
    <sheetView tabSelected="1" workbookViewId="0"/>
  </sheetViews>
  <sheetFormatPr defaultRowHeight="14.4" x14ac:dyDescent="0.3"/>
  <cols>
    <col min="1" max="16" width="15.77734375" style="13" customWidth="1"/>
  </cols>
  <sheetData>
    <row r="2" spans="1:16" x14ac:dyDescent="0.3">
      <c r="A2" s="1" t="s">
        <v>0</v>
      </c>
      <c r="B2" s="2">
        <f ca="1">TODAY()</f>
        <v>42691</v>
      </c>
      <c r="E2" s="2"/>
      <c r="F2" s="2"/>
    </row>
    <row r="3" spans="1:16" x14ac:dyDescent="0.3">
      <c r="A3" s="1" t="s">
        <v>1</v>
      </c>
      <c r="B3" s="2">
        <f ca="1">B2-WEEKDAY(B2)+2</f>
        <v>42688</v>
      </c>
    </row>
    <row r="4" spans="1:16" x14ac:dyDescent="0.3">
      <c r="A4" s="1" t="s">
        <v>2</v>
      </c>
      <c r="B4" s="2">
        <f ca="1">B2-DAY(B2)+1</f>
        <v>42675</v>
      </c>
    </row>
    <row r="5" spans="1:16" x14ac:dyDescent="0.3">
      <c r="A5" s="1"/>
      <c r="B5" s="2"/>
    </row>
    <row r="7" spans="1:16" x14ac:dyDescent="0.3">
      <c r="A7" s="3" t="s">
        <v>3</v>
      </c>
      <c r="C7" s="2"/>
    </row>
    <row r="8" spans="1:16" x14ac:dyDescent="0.3">
      <c r="A8" s="4"/>
      <c r="C8" s="2"/>
    </row>
    <row r="9" spans="1:16" x14ac:dyDescent="0.3">
      <c r="A9" s="15" t="s">
        <v>4</v>
      </c>
      <c r="B9" s="5" t="s">
        <v>5</v>
      </c>
      <c r="C9" s="15" t="s">
        <v>6</v>
      </c>
      <c r="D9" s="15" t="s">
        <v>7</v>
      </c>
      <c r="E9" s="5" t="s">
        <v>8</v>
      </c>
      <c r="F9" s="15" t="s">
        <v>9</v>
      </c>
      <c r="G9" s="15" t="s">
        <v>10</v>
      </c>
      <c r="H9" s="15" t="s">
        <v>11</v>
      </c>
      <c r="I9" s="15" t="s">
        <v>12</v>
      </c>
      <c r="J9" s="15" t="s">
        <v>13</v>
      </c>
      <c r="K9" s="15" t="s">
        <v>14</v>
      </c>
      <c r="L9" s="15" t="s">
        <v>15</v>
      </c>
      <c r="M9" s="15" t="s">
        <v>16</v>
      </c>
      <c r="N9" s="15" t="s">
        <v>17</v>
      </c>
      <c r="O9" s="15" t="s">
        <v>18</v>
      </c>
      <c r="P9" s="15" t="s">
        <v>19</v>
      </c>
    </row>
    <row r="10" spans="1:16" x14ac:dyDescent="0.3">
      <c r="A10" s="6" t="s">
        <v>20</v>
      </c>
      <c r="B10" s="21">
        <f ca="1">SUMIFS('Knocking Metrics - Raw'!$F:$F,'Knocking Metrics - Raw'!$C:$C,'Ambassadors - By Market'!$A10,'Knocking Metrics - Raw'!$A:$A,TODAY()-1)</f>
        <v>1456</v>
      </c>
      <c r="C10" s="21">
        <f ca="1">IFERROR(AVERAGEIFS('Knocking Metrics - Raw'!$F:$F,'Knocking Metrics - Raw'!$A:$A,'Ambassadors - By Market'!$B$2-1,'Knocking Metrics - Raw'!$C:$C,'Ambassadors - By Market'!$A10),0)</f>
        <v>85.647058823529406</v>
      </c>
      <c r="D10" s="22">
        <f ca="1">IFERROR(AVERAGEIFS('Knocking Metrics - Raw'!$E:$E,'Knocking Metrics - Raw'!$A:$A,'Ambassadors - By Market'!$B$2-1,'Knocking Metrics - Raw'!$C:$C,'Ambassadors - By Market'!$A10)/1000/60/60,0)</f>
        <v>4.0830576470588236</v>
      </c>
      <c r="E10" s="23">
        <f ca="1">SUMIFS('Knocking Metrics - Raw'!$G:$G,'Knocking Metrics - Raw'!$C:$C,'Ambassadors - By Market'!$A10,'Knocking Metrics - Raw'!$A:$A,'Ambassadors - By Market'!$B$2-1)</f>
        <v>12</v>
      </c>
      <c r="F10" s="22">
        <f ca="1">IFERROR(AVERAGEIFS('Knocking Metrics - Raw'!$G:$G,'Knocking Metrics - Raw'!$C:$C,'Ambassadors - By Market'!$A10,'Knocking Metrics - Raw'!$A:$A,'Ambassadors - By Market'!$B$2-1),0)</f>
        <v>0.70588235294117652</v>
      </c>
      <c r="G10" s="23">
        <f ca="1">COUNTIFS('Leads - Raw'!$D:$D,'Ambassadors - By Market'!$B$2-1,'Leads - Raw'!$C:$C,'Ambassadors - By Market'!A10)</f>
        <v>10</v>
      </c>
      <c r="H10" s="22">
        <f ca="1">G10/COUNTIFS('Employees - Raw'!$C:$C,'Ambassadors - By Market'!$A10)</f>
        <v>0.43478260869565216</v>
      </c>
      <c r="I10" s="20">
        <f ca="1">IFERROR(SUMIFS('Sales Appointments - Raw'!$O:$O,'Sales Appointments - Raw'!$E:$E,'Ambassadors - By Market'!$B$2-1,'Sales Appointments - Raw'!$C:$C,'Ambassadors - By Market'!$A10)/COUNTIFS('Sales Appointments - Raw'!$L:$L,FALSE,'Sales Appointments - Raw'!$E:$E,'Ambassadors - By Market'!$B$2-1,'Sales Appointments - Raw'!$C:$C,'Ambassadors - By Market'!$A10),0)</f>
        <v>0.33333333333333331</v>
      </c>
      <c r="J10" s="23">
        <f ca="1">COUNTIFS('Opportunities - Raw'!$D:$D,'Ambassadors - By Market'!$A10,'Opportunities - Raw'!$B:$B,'Ambassadors - By Market'!$B$2-1)</f>
        <v>5</v>
      </c>
      <c r="K10" s="22">
        <f ca="1">IFERROR(J10/COUNTIFS('Employees - Raw'!$C:$C,'Ambassadors - By Market'!$A10),0)</f>
        <v>0.21739130434782608</v>
      </c>
      <c r="L10" s="20">
        <f ca="1">IFERROR(J10/(G10-SUMIFS('Sales Appointments - Raw'!$P:$P,'Sales Appointments - Raw'!$E:$E,'Ambassadors - By Market'!$B$2-1,'Sales Appointments - Raw'!$C:$C,'Ambassadors - By Market'!$A10)),0)</f>
        <v>0.55555555555555558</v>
      </c>
      <c r="M10" s="23">
        <f ca="1">COUNTIFS('CAD Appointments - Raw'!$H:$H,"Failed Roof",'CAD Appointments - Raw'!$G:$G,'Ambassadors - By Market'!$B$2-1,'CAD Appointments - Raw'!$C:$C,'Ambassadors - By Market'!$A10)</f>
        <v>0</v>
      </c>
      <c r="N10" s="20">
        <f ca="1">IFERROR(M10/COUNTIFS('CAD Appointments - Raw'!$C:$C,'Ambassadors - By Market'!$A10,'CAD Appointments - Raw'!$G:$G,'Ambassadors - By Market'!$B$2-1),0)</f>
        <v>0</v>
      </c>
      <c r="O10" s="23">
        <f ca="1">COUNTIFS('Opportunities - Raw'!$D:$D,'Ambassadors - By Market'!A10,'Opportunities - Raw'!$H:$H,'Ambassadors - By Market'!$B$2)</f>
        <v>2</v>
      </c>
      <c r="P10" s="23">
        <f ca="1">COUNTIFS('Opportunities - Raw'!$D:$D,'Ambassadors - By Market'!A10,'Opportunities - Raw'!$I:$I,'Ambassadors - By Market'!$B$2)</f>
        <v>0</v>
      </c>
    </row>
    <row r="11" spans="1:16" x14ac:dyDescent="0.3">
      <c r="A11" s="6" t="s">
        <v>21</v>
      </c>
      <c r="B11" s="21">
        <f ca="1">SUMIFS('Knocking Metrics - Raw'!$F:$F,'Knocking Metrics - Raw'!$C:$C,'Ambassadors - By Market'!$A11,'Knocking Metrics - Raw'!$A:$A,TODAY()-1)</f>
        <v>162</v>
      </c>
      <c r="C11" s="21">
        <f ca="1">IFERROR(AVERAGEIFS('Knocking Metrics - Raw'!$F:$F,'Knocking Metrics - Raw'!$A:$A,'Ambassadors - By Market'!$B$2-1,'Knocking Metrics - Raw'!$C:$C,'Ambassadors - By Market'!$A11),0)</f>
        <v>81</v>
      </c>
      <c r="D11" s="22">
        <f ca="1">IFERROR(AVERAGEIFS('Knocking Metrics - Raw'!$E:$E,'Knocking Metrics - Raw'!$A:$A,'Ambassadors - By Market'!$B$2-1,'Knocking Metrics - Raw'!$C:$C,'Ambassadors - By Market'!$A11)/1000/60/60,0)</f>
        <v>3.8811687500000001</v>
      </c>
      <c r="E11" s="23">
        <f ca="1">SUMIFS('Knocking Metrics - Raw'!$G:$G,'Knocking Metrics - Raw'!$C:$C,'Ambassadors - By Market'!$A11,'Knocking Metrics - Raw'!$A:$A,'Ambassadors - By Market'!$B$2-1)</f>
        <v>1</v>
      </c>
      <c r="F11" s="22">
        <f ca="1">IFERROR(AVERAGEIFS('Knocking Metrics - Raw'!$G:$G,'Knocking Metrics - Raw'!$C:$C,'Ambassadors - By Market'!$A11,'Knocking Metrics - Raw'!$A:$A,'Ambassadors - By Market'!$B$2-1),0)</f>
        <v>0.5</v>
      </c>
      <c r="G11" s="23">
        <f ca="1">COUNTIFS('Leads - Raw'!$D:$D,'Ambassadors - By Market'!$B$2-1,'Leads - Raw'!$C:$C,'Ambassadors - By Market'!A11)</f>
        <v>0</v>
      </c>
      <c r="H11" s="22">
        <f ca="1">G11/COUNTIFS('Employees - Raw'!$C:$C,'Ambassadors - By Market'!$A11)</f>
        <v>0</v>
      </c>
      <c r="I11" s="20">
        <f ca="1">IFERROR(SUMIFS('Sales Appointments - Raw'!$O:$O,'Sales Appointments - Raw'!$E:$E,'Ambassadors - By Market'!$B$2-1,'Sales Appointments - Raw'!$C:$C,'Ambassadors - By Market'!$A11)/COUNTIFS('Sales Appointments - Raw'!$L:$L,FALSE,'Sales Appointments - Raw'!$E:$E,'Ambassadors - By Market'!$B$2-1,'Sales Appointments - Raw'!$C:$C,'Ambassadors - By Market'!$A11),0)</f>
        <v>0</v>
      </c>
      <c r="J11" s="23">
        <f ca="1">COUNTIFS('Opportunities - Raw'!$D:$D,'Ambassadors - By Market'!$A11,'Opportunities - Raw'!$B:$B,'Ambassadors - By Market'!$B$2-1)</f>
        <v>0</v>
      </c>
      <c r="K11" s="22">
        <f ca="1">IFERROR(J11/COUNTIFS('Employees - Raw'!$C:$C,'Ambassadors - By Market'!$A11),0)</f>
        <v>0</v>
      </c>
      <c r="L11" s="20">
        <f ca="1">IFERROR(J11/(G11-SUMIFS('Sales Appointments - Raw'!$P:$P,'Sales Appointments - Raw'!$E:$E,'Ambassadors - By Market'!$B$2-1,'Sales Appointments - Raw'!$C:$C,'Ambassadors - By Market'!$A11)),0)</f>
        <v>0</v>
      </c>
      <c r="M11" s="23">
        <f ca="1">COUNTIFS('CAD Appointments - Raw'!$H:$H,"Failed Roof",'CAD Appointments - Raw'!$G:$G,'Ambassadors - By Market'!$B$2-1,'CAD Appointments - Raw'!$C:$C,'Ambassadors - By Market'!$A11)</f>
        <v>0</v>
      </c>
      <c r="N11" s="20">
        <f ca="1">IFERROR(M11/COUNTIFS('CAD Appointments - Raw'!$C:$C,'Ambassadors - By Market'!$A11,'CAD Appointments - Raw'!$G:$G,'Ambassadors - By Market'!$B$2-1),0)</f>
        <v>0</v>
      </c>
      <c r="O11" s="23">
        <f ca="1">COUNTIFS('Opportunities - Raw'!$D:$D,'Ambassadors - By Market'!A11,'Opportunities - Raw'!$H:$H,'Ambassadors - By Market'!$B$2)</f>
        <v>0</v>
      </c>
      <c r="P11" s="23">
        <f ca="1">COUNTIFS('Opportunities - Raw'!$D:$D,'Ambassadors - By Market'!A11,'Opportunities - Raw'!$I:$I,'Ambassadors - By Market'!$B$2)</f>
        <v>0</v>
      </c>
    </row>
    <row r="12" spans="1:16" x14ac:dyDescent="0.3">
      <c r="A12" s="6" t="s">
        <v>22</v>
      </c>
      <c r="B12" s="21">
        <f ca="1">SUMIFS('Knocking Metrics - Raw'!$F:$F,'Knocking Metrics - Raw'!$C:$C,'Ambassadors - By Market'!$A12,'Knocking Metrics - Raw'!$A:$A,TODAY()-1)</f>
        <v>865</v>
      </c>
      <c r="C12" s="21">
        <f ca="1">IFERROR(AVERAGEIFS('Knocking Metrics - Raw'!$F:$F,'Knocking Metrics - Raw'!$A:$A,'Ambassadors - By Market'!$B$2-1,'Knocking Metrics - Raw'!$C:$C,'Ambassadors - By Market'!$A12),0)</f>
        <v>123.57142857142857</v>
      </c>
      <c r="D12" s="22">
        <f ca="1">IFERROR(AVERAGEIFS('Knocking Metrics - Raw'!$E:$E,'Knocking Metrics - Raw'!$A:$A,'Ambassadors - By Market'!$B$2-1,'Knocking Metrics - Raw'!$C:$C,'Ambassadors - By Market'!$A12)/1000/60/60,0)</f>
        <v>5.2391338095238087</v>
      </c>
      <c r="E12" s="23">
        <f ca="1">SUMIFS('Knocking Metrics - Raw'!$G:$G,'Knocking Metrics - Raw'!$C:$C,'Ambassadors - By Market'!$A12,'Knocking Metrics - Raw'!$A:$A,'Ambassadors - By Market'!$B$2-1)</f>
        <v>4</v>
      </c>
      <c r="F12" s="22">
        <f ca="1">IFERROR(AVERAGEIFS('Knocking Metrics - Raw'!$G:$G,'Knocking Metrics - Raw'!$C:$C,'Ambassadors - By Market'!$A12,'Knocking Metrics - Raw'!$A:$A,'Ambassadors - By Market'!$B$2-1),0)</f>
        <v>0.5714285714285714</v>
      </c>
      <c r="G12" s="23">
        <f ca="1">COUNTIFS('Leads - Raw'!$D:$D,'Ambassadors - By Market'!$B$2-1,'Leads - Raw'!$C:$C,'Ambassadors - By Market'!A12)</f>
        <v>3</v>
      </c>
      <c r="H12" s="22">
        <f ca="1">G12/COUNTIFS('Employees - Raw'!$C:$C,'Ambassadors - By Market'!$A12)</f>
        <v>0.3</v>
      </c>
      <c r="I12" s="20">
        <f ca="1">IFERROR(SUMIFS('Sales Appointments - Raw'!$O:$O,'Sales Appointments - Raw'!$E:$E,'Ambassadors - By Market'!$B$2-1,'Sales Appointments - Raw'!$C:$C,'Ambassadors - By Market'!$A12)/COUNTIFS('Sales Appointments - Raw'!$L:$L,FALSE,'Sales Appointments - Raw'!$E:$E,'Ambassadors - By Market'!$B$2-1,'Sales Appointments - Raw'!$C:$C,'Ambassadors - By Market'!$A12),0)</f>
        <v>0.5</v>
      </c>
      <c r="J12" s="23">
        <f ca="1">COUNTIFS('Opportunities - Raw'!$D:$D,'Ambassadors - By Market'!$A12,'Opportunities - Raw'!$B:$B,'Ambassadors - By Market'!$B$2-1)</f>
        <v>2</v>
      </c>
      <c r="K12" s="22">
        <f ca="1">IFERROR(J12/COUNTIFS('Employees - Raw'!$C:$C,'Ambassadors - By Market'!$A12),0)</f>
        <v>0.2</v>
      </c>
      <c r="L12" s="20">
        <f ca="1">IFERROR(J12/(G12-SUMIFS('Sales Appointments - Raw'!$P:$P,'Sales Appointments - Raw'!$E:$E,'Ambassadors - By Market'!$B$2-1,'Sales Appointments - Raw'!$C:$C,'Ambassadors - By Market'!$A12)),0)</f>
        <v>0.66666666666666663</v>
      </c>
      <c r="M12" s="23">
        <f ca="1">COUNTIFS('CAD Appointments - Raw'!$H:$H,"Failed Roof",'CAD Appointments - Raw'!$G:$G,'Ambassadors - By Market'!$B$2-1,'CAD Appointments - Raw'!$C:$C,'Ambassadors - By Market'!$A12)</f>
        <v>1</v>
      </c>
      <c r="N12" s="20">
        <f ca="1">IFERROR(M12/COUNTIFS('CAD Appointments - Raw'!$C:$C,'Ambassadors - By Market'!$A12,'CAD Appointments - Raw'!$G:$G,'Ambassadors - By Market'!$B$2-1),0)</f>
        <v>0.33333333333333331</v>
      </c>
      <c r="O12" s="23">
        <f ca="1">COUNTIFS('Opportunities - Raw'!$D:$D,'Ambassadors - By Market'!A12,'Opportunities - Raw'!$H:$H,'Ambassadors - By Market'!$B$2)</f>
        <v>0</v>
      </c>
      <c r="P12" s="23">
        <f ca="1">COUNTIFS('Opportunities - Raw'!$D:$D,'Ambassadors - By Market'!A12,'Opportunities - Raw'!$I:$I,'Ambassadors - By Market'!$B$2)</f>
        <v>0</v>
      </c>
    </row>
    <row r="13" spans="1:16" x14ac:dyDescent="0.3">
      <c r="A13" s="6" t="s">
        <v>23</v>
      </c>
      <c r="B13" s="21">
        <f ca="1">SUMIFS('Knocking Metrics - Raw'!$F:$F,'Knocking Metrics - Raw'!$C:$C,'Ambassadors - By Market'!$A13,'Knocking Metrics - Raw'!$A:$A,TODAY()-1)</f>
        <v>1253</v>
      </c>
      <c r="C13" s="21">
        <f ca="1">IFERROR(AVERAGEIFS('Knocking Metrics - Raw'!$F:$F,'Knocking Metrics - Raw'!$A:$A,'Ambassadors - By Market'!$B$2-1,'Knocking Metrics - Raw'!$C:$C,'Ambassadors - By Market'!$A13),0)</f>
        <v>104.41666666666667</v>
      </c>
      <c r="D13" s="22">
        <f ca="1">IFERROR(AVERAGEIFS('Knocking Metrics - Raw'!$E:$E,'Knocking Metrics - Raw'!$A:$A,'Ambassadors - By Market'!$B$2-1,'Knocking Metrics - Raw'!$C:$C,'Ambassadors - By Market'!$A13)/1000/60/60,0)</f>
        <v>4.9767537731481477</v>
      </c>
      <c r="E13" s="23">
        <f ca="1">SUMIFS('Knocking Metrics - Raw'!$G:$G,'Knocking Metrics - Raw'!$C:$C,'Ambassadors - By Market'!$A13,'Knocking Metrics - Raw'!$A:$A,'Ambassadors - By Market'!$B$2-1)</f>
        <v>11</v>
      </c>
      <c r="F13" s="22">
        <f ca="1">IFERROR(AVERAGEIFS('Knocking Metrics - Raw'!$G:$G,'Knocking Metrics - Raw'!$C:$C,'Ambassadors - By Market'!$A13,'Knocking Metrics - Raw'!$A:$A,'Ambassadors - By Market'!$B$2-1),0)</f>
        <v>0.91666666666666663</v>
      </c>
      <c r="G13" s="23">
        <f ca="1">COUNTIFS('Leads - Raw'!$D:$D,'Ambassadors - By Market'!$B$2-1,'Leads - Raw'!$C:$C,'Ambassadors - By Market'!A13)</f>
        <v>1</v>
      </c>
      <c r="H13" s="22">
        <f ca="1">G13/COUNTIFS('Employees - Raw'!$C:$C,'Ambassadors - By Market'!$A13)</f>
        <v>0.04</v>
      </c>
      <c r="I13" s="20">
        <f ca="1">IFERROR(SUMIFS('Sales Appointments - Raw'!$O:$O,'Sales Appointments - Raw'!$E:$E,'Ambassadors - By Market'!$B$2-1,'Sales Appointments - Raw'!$C:$C,'Ambassadors - By Market'!$A13)/COUNTIFS('Sales Appointments - Raw'!$L:$L,FALSE,'Sales Appointments - Raw'!$E:$E,'Ambassadors - By Market'!$B$2-1,'Sales Appointments - Raw'!$C:$C,'Ambassadors - By Market'!$A13),0)</f>
        <v>0.1111111111111111</v>
      </c>
      <c r="J13" s="23">
        <f ca="1">COUNTIFS('Opportunities - Raw'!$D:$D,'Ambassadors - By Market'!$A13,'Opportunities - Raw'!$B:$B,'Ambassadors - By Market'!$B$2-1)</f>
        <v>1</v>
      </c>
      <c r="K13" s="22">
        <f ca="1">IFERROR(J13/COUNTIFS('Employees - Raw'!$C:$C,'Ambassadors - By Market'!$A13),0)</f>
        <v>0.04</v>
      </c>
      <c r="L13" s="20">
        <f ca="1">IFERROR(J13/(G13-SUMIFS('Sales Appointments - Raw'!$P:$P,'Sales Appointments - Raw'!$E:$E,'Ambassadors - By Market'!$B$2-1,'Sales Appointments - Raw'!$C:$C,'Ambassadors - By Market'!$A13)),0)</f>
        <v>1</v>
      </c>
      <c r="M13" s="23">
        <f ca="1">COUNTIFS('CAD Appointments - Raw'!$H:$H,"Failed Roof",'CAD Appointments - Raw'!$G:$G,'Ambassadors - By Market'!$B$2-1,'CAD Appointments - Raw'!$C:$C,'Ambassadors - By Market'!$A13)</f>
        <v>0</v>
      </c>
      <c r="N13" s="20">
        <f ca="1">IFERROR(M13/COUNTIFS('CAD Appointments - Raw'!$C:$C,'Ambassadors - By Market'!$A13,'CAD Appointments - Raw'!$G:$G,'Ambassadors - By Market'!$B$2-1),0)</f>
        <v>0</v>
      </c>
      <c r="O13" s="23">
        <f ca="1">COUNTIFS('Opportunities - Raw'!$D:$D,'Ambassadors - By Market'!A13,'Opportunities - Raw'!$H:$H,'Ambassadors - By Market'!$B$2)</f>
        <v>0</v>
      </c>
      <c r="P13" s="23">
        <f ca="1">COUNTIFS('Opportunities - Raw'!$D:$D,'Ambassadors - By Market'!A13,'Opportunities - Raw'!$I:$I,'Ambassadors - By Market'!$B$2)</f>
        <v>3</v>
      </c>
    </row>
    <row r="14" spans="1:16" x14ac:dyDescent="0.3">
      <c r="A14" s="6" t="s">
        <v>24</v>
      </c>
      <c r="B14" s="21">
        <f ca="1">SUMIFS('Knocking Metrics - Raw'!$F:$F,'Knocking Metrics - Raw'!$C:$C,'Ambassadors - By Market'!$A14,'Knocking Metrics - Raw'!$A:$A,TODAY()-1)</f>
        <v>275</v>
      </c>
      <c r="C14" s="21">
        <f ca="1">IFERROR(AVERAGEIFS('Knocking Metrics - Raw'!$F:$F,'Knocking Metrics - Raw'!$A:$A,'Ambassadors - By Market'!$B$2-1,'Knocking Metrics - Raw'!$C:$C,'Ambassadors - By Market'!$A14),0)</f>
        <v>91.666666666666671</v>
      </c>
      <c r="D14" s="22">
        <f ca="1">IFERROR(AVERAGEIFS('Knocking Metrics - Raw'!$E:$E,'Knocking Metrics - Raw'!$A:$A,'Ambassadors - By Market'!$B$2-1,'Knocking Metrics - Raw'!$C:$C,'Ambassadors - By Market'!$A14)/1000/60/60,0)</f>
        <v>5.2474160185185186</v>
      </c>
      <c r="E14" s="23">
        <f ca="1">SUMIFS('Knocking Metrics - Raw'!$G:$G,'Knocking Metrics - Raw'!$C:$C,'Ambassadors - By Market'!$A14,'Knocking Metrics - Raw'!$A:$A,'Ambassadors - By Market'!$B$2-1)</f>
        <v>6</v>
      </c>
      <c r="F14" s="22">
        <f ca="1">IFERROR(AVERAGEIFS('Knocking Metrics - Raw'!$G:$G,'Knocking Metrics - Raw'!$C:$C,'Ambassadors - By Market'!$A14,'Knocking Metrics - Raw'!$A:$A,'Ambassadors - By Market'!$B$2-1),0)</f>
        <v>2</v>
      </c>
      <c r="G14" s="23">
        <f ca="1">COUNTIFS('Leads - Raw'!$D:$D,'Ambassadors - By Market'!$B$2-1,'Leads - Raw'!$C:$C,'Ambassadors - By Market'!A14)</f>
        <v>1</v>
      </c>
      <c r="H14" s="22">
        <f ca="1">G14/COUNTIFS('Employees - Raw'!$C:$C,'Ambassadors - By Market'!$A14)</f>
        <v>0.2</v>
      </c>
      <c r="I14" s="20">
        <f ca="1">IFERROR(SUMIFS('Sales Appointments - Raw'!$O:$O,'Sales Appointments - Raw'!$E:$E,'Ambassadors - By Market'!$B$2-1,'Sales Appointments - Raw'!$C:$C,'Ambassadors - By Market'!$A14)/COUNTIFS('Sales Appointments - Raw'!$L:$L,FALSE,'Sales Appointments - Raw'!$E:$E,'Ambassadors - By Market'!$B$2-1,'Sales Appointments - Raw'!$C:$C,'Ambassadors - By Market'!$A14),0)</f>
        <v>0.5</v>
      </c>
      <c r="J14" s="23">
        <f ca="1">COUNTIFS('Opportunities - Raw'!$D:$D,'Ambassadors - By Market'!$A14,'Opportunities - Raw'!$B:$B,'Ambassadors - By Market'!$B$2-1)</f>
        <v>0</v>
      </c>
      <c r="K14" s="22">
        <f ca="1">IFERROR(J14/COUNTIFS('Employees - Raw'!$C:$C,'Ambassadors - By Market'!$A14),0)</f>
        <v>0</v>
      </c>
      <c r="L14" s="20">
        <f ca="1">IFERROR(J14/(G14-SUMIFS('Sales Appointments - Raw'!$P:$P,'Sales Appointments - Raw'!$E:$E,'Ambassadors - By Market'!$B$2-1,'Sales Appointments - Raw'!$C:$C,'Ambassadors - By Market'!$A14)),0)</f>
        <v>0</v>
      </c>
      <c r="M14" s="23">
        <f ca="1">COUNTIFS('CAD Appointments - Raw'!$H:$H,"Failed Roof",'CAD Appointments - Raw'!$G:$G,'Ambassadors - By Market'!$B$2-1,'CAD Appointments - Raw'!$C:$C,'Ambassadors - By Market'!$A14)</f>
        <v>0</v>
      </c>
      <c r="N14" s="20">
        <f ca="1">IFERROR(M14/COUNTIFS('CAD Appointments - Raw'!$C:$C,'Ambassadors - By Market'!$A14,'CAD Appointments - Raw'!$G:$G,'Ambassadors - By Market'!$B$2-1),0)</f>
        <v>0</v>
      </c>
      <c r="O14" s="23">
        <f ca="1">COUNTIFS('Opportunities - Raw'!$D:$D,'Ambassadors - By Market'!A14,'Opportunities - Raw'!$H:$H,'Ambassadors - By Market'!$B$2)</f>
        <v>1</v>
      </c>
      <c r="P14" s="23">
        <f ca="1">COUNTIFS('Opportunities - Raw'!$D:$D,'Ambassadors - By Market'!A14,'Opportunities - Raw'!$I:$I,'Ambassadors - By Market'!$B$2)</f>
        <v>0</v>
      </c>
    </row>
    <row r="15" spans="1:16" x14ac:dyDescent="0.3">
      <c r="A15" s="6" t="s">
        <v>25</v>
      </c>
      <c r="B15" s="21">
        <f ca="1">SUMIFS('Knocking Metrics - Raw'!$F:$F,'Knocking Metrics - Raw'!$C:$C,'Ambassadors - By Market'!$A15,'Knocking Metrics - Raw'!$A:$A,TODAY()-1)</f>
        <v>855</v>
      </c>
      <c r="C15" s="21">
        <f ca="1">IFERROR(AVERAGEIFS('Knocking Metrics - Raw'!$F:$F,'Knocking Metrics - Raw'!$A:$A,'Ambassadors - By Market'!$B$2-1,'Knocking Metrics - Raw'!$C:$C,'Ambassadors - By Market'!$A15),0)</f>
        <v>95</v>
      </c>
      <c r="D15" s="22">
        <f ca="1">IFERROR(AVERAGEIFS('Knocking Metrics - Raw'!$E:$E,'Knocking Metrics - Raw'!$A:$A,'Ambassadors - By Market'!$B$2-1,'Knocking Metrics - Raw'!$C:$C,'Ambassadors - By Market'!$A15)/1000/60/60,0)</f>
        <v>4.5263832716049386</v>
      </c>
      <c r="E15" s="23">
        <f ca="1">SUMIFS('Knocking Metrics - Raw'!$G:$G,'Knocking Metrics - Raw'!$C:$C,'Ambassadors - By Market'!$A15,'Knocking Metrics - Raw'!$A:$A,'Ambassadors - By Market'!$B$2-1)</f>
        <v>9</v>
      </c>
      <c r="F15" s="22">
        <f ca="1">IFERROR(AVERAGEIFS('Knocking Metrics - Raw'!$G:$G,'Knocking Metrics - Raw'!$C:$C,'Ambassadors - By Market'!$A15,'Knocking Metrics - Raw'!$A:$A,'Ambassadors - By Market'!$B$2-1),0)</f>
        <v>1</v>
      </c>
      <c r="G15" s="23">
        <f ca="1">COUNTIFS('Leads - Raw'!$D:$D,'Ambassadors - By Market'!$B$2-1,'Leads - Raw'!$C:$C,'Ambassadors - By Market'!A15)</f>
        <v>4</v>
      </c>
      <c r="H15" s="22">
        <f ca="1">G15/COUNTIFS('Employees - Raw'!$C:$C,'Ambassadors - By Market'!$A15)</f>
        <v>0.30769230769230771</v>
      </c>
      <c r="I15" s="20">
        <f ca="1">IFERROR(SUMIFS('Sales Appointments - Raw'!$O:$O,'Sales Appointments - Raw'!$E:$E,'Ambassadors - By Market'!$B$2-1,'Sales Appointments - Raw'!$C:$C,'Ambassadors - By Market'!$A15)/COUNTIFS('Sales Appointments - Raw'!$L:$L,FALSE,'Sales Appointments - Raw'!$E:$E,'Ambassadors - By Market'!$B$2-1,'Sales Appointments - Raw'!$C:$C,'Ambassadors - By Market'!$A15),0)</f>
        <v>0.5714285714285714</v>
      </c>
      <c r="J15" s="23">
        <f ca="1">COUNTIFS('Opportunities - Raw'!$D:$D,'Ambassadors - By Market'!$A15,'Opportunities - Raw'!$B:$B,'Ambassadors - By Market'!$B$2-1)</f>
        <v>1</v>
      </c>
      <c r="K15" s="22">
        <f ca="1">IFERROR(J15/COUNTIFS('Employees - Raw'!$C:$C,'Ambassadors - By Market'!$A15),0)</f>
        <v>7.6923076923076927E-2</v>
      </c>
      <c r="L15" s="20">
        <f ca="1">IFERROR(J15/(G15-SUMIFS('Sales Appointments - Raw'!$P:$P,'Sales Appointments - Raw'!$E:$E,'Ambassadors - By Market'!$B$2-1,'Sales Appointments - Raw'!$C:$C,'Ambassadors - By Market'!$A15)),0)</f>
        <v>0.25</v>
      </c>
      <c r="M15" s="23">
        <f ca="1">COUNTIFS('CAD Appointments - Raw'!$H:$H,"Failed Roof",'CAD Appointments - Raw'!$G:$G,'Ambassadors - By Market'!$B$2-1,'CAD Appointments - Raw'!$C:$C,'Ambassadors - By Market'!$A15)</f>
        <v>0</v>
      </c>
      <c r="N15" s="20">
        <f ca="1">IFERROR(M15/COUNTIFS('CAD Appointments - Raw'!$C:$C,'Ambassadors - By Market'!$A15,'CAD Appointments - Raw'!$G:$G,'Ambassadors - By Market'!$B$2-1),0)</f>
        <v>0</v>
      </c>
      <c r="O15" s="23">
        <f ca="1">COUNTIFS('Opportunities - Raw'!$D:$D,'Ambassadors - By Market'!A15,'Opportunities - Raw'!$H:$H,'Ambassadors - By Market'!$B$2)</f>
        <v>0</v>
      </c>
      <c r="P15" s="23">
        <f ca="1">COUNTIFS('Opportunities - Raw'!$D:$D,'Ambassadors - By Market'!A15,'Opportunities - Raw'!$I:$I,'Ambassadors - By Market'!$B$2)</f>
        <v>0</v>
      </c>
    </row>
    <row r="16" spans="1:16" x14ac:dyDescent="0.3">
      <c r="A16" s="6" t="s">
        <v>26</v>
      </c>
      <c r="B16" s="21">
        <f ca="1">SUMIFS('Knocking Metrics - Raw'!$F:$F,'Knocking Metrics - Raw'!$C:$C,'Ambassadors - By Market'!$A16,'Knocking Metrics - Raw'!$A:$A,TODAY()-1)</f>
        <v>996</v>
      </c>
      <c r="C16" s="21">
        <f ca="1">IFERROR(AVERAGEIFS('Knocking Metrics - Raw'!$F:$F,'Knocking Metrics - Raw'!$A:$A,'Ambassadors - By Market'!$B$2-1,'Knocking Metrics - Raw'!$C:$C,'Ambassadors - By Market'!$A16),0)</f>
        <v>110.66666666666667</v>
      </c>
      <c r="D16" s="22">
        <f ca="1">IFERROR(AVERAGEIFS('Knocking Metrics - Raw'!$E:$E,'Knocking Metrics - Raw'!$A:$A,'Ambassadors - By Market'!$B$2-1,'Knocking Metrics - Raw'!$C:$C,'Ambassadors - By Market'!$A16)/1000/60/60,0)</f>
        <v>4.6876986419753086</v>
      </c>
      <c r="E16" s="23">
        <f ca="1">SUMIFS('Knocking Metrics - Raw'!$G:$G,'Knocking Metrics - Raw'!$C:$C,'Ambassadors - By Market'!$A16,'Knocking Metrics - Raw'!$A:$A,'Ambassadors - By Market'!$B$2-1)</f>
        <v>4</v>
      </c>
      <c r="F16" s="22">
        <f ca="1">IFERROR(AVERAGEIFS('Knocking Metrics - Raw'!$G:$G,'Knocking Metrics - Raw'!$C:$C,'Ambassadors - By Market'!$A16,'Knocking Metrics - Raw'!$A:$A,'Ambassadors - By Market'!$B$2-1),0)</f>
        <v>0.44444444444444442</v>
      </c>
      <c r="G16" s="23">
        <f ca="1">COUNTIFS('Leads - Raw'!$D:$D,'Ambassadors - By Market'!$B$2-1,'Leads - Raw'!$C:$C,'Ambassadors - By Market'!A16)</f>
        <v>1</v>
      </c>
      <c r="H16" s="22">
        <f ca="1">G16/COUNTIFS('Employees - Raw'!$C:$C,'Ambassadors - By Market'!$A16)</f>
        <v>9.0909090909090912E-2</v>
      </c>
      <c r="I16" s="20">
        <f ca="1">IFERROR(SUMIFS('Sales Appointments - Raw'!$O:$O,'Sales Appointments - Raw'!$E:$E,'Ambassadors - By Market'!$B$2-1,'Sales Appointments - Raw'!$C:$C,'Ambassadors - By Market'!$A16)/COUNTIFS('Sales Appointments - Raw'!$L:$L,FALSE,'Sales Appointments - Raw'!$E:$E,'Ambassadors - By Market'!$B$2-1,'Sales Appointments - Raw'!$C:$C,'Ambassadors - By Market'!$A16),0)</f>
        <v>0.14285714285714285</v>
      </c>
      <c r="J16" s="23">
        <f ca="1">COUNTIFS('Opportunities - Raw'!$D:$D,'Ambassadors - By Market'!$A16,'Opportunities - Raw'!$B:$B,'Ambassadors - By Market'!$B$2-1)</f>
        <v>1</v>
      </c>
      <c r="K16" s="22">
        <f ca="1">IFERROR(J16/COUNTIFS('Employees - Raw'!$C:$C,'Ambassadors - By Market'!$A16),0)</f>
        <v>9.0909090909090912E-2</v>
      </c>
      <c r="L16" s="20">
        <f ca="1">IFERROR(J16/(G16-SUMIFS('Sales Appointments - Raw'!$P:$P,'Sales Appointments - Raw'!$E:$E,'Ambassadors - By Market'!$B$2-1,'Sales Appointments - Raw'!$C:$C,'Ambassadors - By Market'!$A16)),0)</f>
        <v>1</v>
      </c>
      <c r="M16" s="23">
        <f ca="1">COUNTIFS('CAD Appointments - Raw'!$H:$H,"Failed Roof",'CAD Appointments - Raw'!$G:$G,'Ambassadors - By Market'!$B$2-1,'CAD Appointments - Raw'!$C:$C,'Ambassadors - By Market'!$A16)</f>
        <v>0</v>
      </c>
      <c r="N16" s="20">
        <f ca="1">IFERROR(M16/COUNTIFS('CAD Appointments - Raw'!$C:$C,'Ambassadors - By Market'!$A16,'CAD Appointments - Raw'!$G:$G,'Ambassadors - By Market'!$B$2-1),0)</f>
        <v>0</v>
      </c>
      <c r="O16" s="23">
        <f ca="1">COUNTIFS('Opportunities - Raw'!$D:$D,'Ambassadors - By Market'!A16,'Opportunities - Raw'!$H:$H,'Ambassadors - By Market'!$B$2)</f>
        <v>1</v>
      </c>
      <c r="P16" s="23">
        <f ca="1">COUNTIFS('Opportunities - Raw'!$D:$D,'Ambassadors - By Market'!A16,'Opportunities - Raw'!$I:$I,'Ambassadors - By Market'!$B$2)</f>
        <v>0</v>
      </c>
    </row>
    <row r="17" spans="1:16" x14ac:dyDescent="0.3">
      <c r="A17" s="7" t="s">
        <v>27</v>
      </c>
      <c r="B17" s="24">
        <f ca="1">SUM(B10:B16)</f>
        <v>5862</v>
      </c>
      <c r="C17" s="25">
        <f ca="1">IFERROR(AVERAGEIFS('Knocking Metrics - Raw'!$F:$F,'Knocking Metrics - Raw'!$A:$A,'Ambassadors - By Market'!$B$2-1),0)</f>
        <v>99.355932203389827</v>
      </c>
      <c r="D17" s="26">
        <f ca="1">IFERROR(AVERAGEIFS('Knocking Metrics - Raw'!$E:$E,'Knocking Metrics - Raw'!$A:$A,'Ambassadors - By Market'!$B$2-1)/1000/60/60,0)</f>
        <v>4.6142082156308843</v>
      </c>
      <c r="E17" s="24">
        <f ca="1">SUM(E10:E16)</f>
        <v>47</v>
      </c>
      <c r="F17" s="26">
        <f ca="1">IFERROR(AVERAGEIFS('Knocking Metrics - Raw'!$G:$G,'Knocking Metrics - Raw'!$A:$A,'Ambassadors - By Market'!$B$2-1),0)</f>
        <v>0.79661016949152541</v>
      </c>
      <c r="G17" s="27">
        <f ca="1">SUM(G10:G16)</f>
        <v>20</v>
      </c>
      <c r="H17" s="26">
        <f ca="1">G17/(COUNTA('Employees - Raw'!$A:$A)-1)</f>
        <v>7.5471698113207544E-2</v>
      </c>
      <c r="I17" s="14">
        <f ca="1">IFERROR(SUMIFS('Sales Appointments - Raw'!$O:$O,'Sales Appointments - Raw'!$E:$E,'Ambassadors - By Market'!$B$2-1)/COUNTIFS('Sales Appointments - Raw'!$L:$L,FALSE,'Sales Appointments - Raw'!$E:$E,'Ambassadors - By Market'!$B$2-1),0)</f>
        <v>0.33846153846153848</v>
      </c>
      <c r="J17" s="27">
        <f ca="1">SUM(J10:J16)</f>
        <v>10</v>
      </c>
      <c r="K17" s="26">
        <f ca="1">J17/(COUNTA('Employees - Raw'!$A:$A)-1)</f>
        <v>3.7735849056603772E-2</v>
      </c>
      <c r="L17" s="14">
        <f ca="1">IFERROR(J17/(G17-SUMIFS('Sales Appointments - Raw'!$P:$P,'Sales Appointments - Raw'!$E:$E,'Ambassadors - By Market'!$B$2-1)),0)</f>
        <v>0.52631578947368418</v>
      </c>
      <c r="M17" s="27">
        <f ca="1">SUM(M10:M16)</f>
        <v>1</v>
      </c>
      <c r="N17" s="14">
        <f ca="1">IFERROR(M17/COUNTIFS('CAD Appointments - Raw'!$G:$G,'Ambassadors - By Market'!$B$2-1,'CAD Appointments - Raw'!$C:$C,"&lt;&gt;"&amp;""),0)</f>
        <v>5.8823529411764705E-2</v>
      </c>
      <c r="O17" s="27">
        <f ca="1">SUM(O10:O16)</f>
        <v>4</v>
      </c>
      <c r="P17" s="27">
        <f ca="1">SUM(P10:P16)</f>
        <v>3</v>
      </c>
    </row>
    <row r="18" spans="1:16" x14ac:dyDescent="0.3">
      <c r="A18" s="7"/>
      <c r="B18" s="24"/>
      <c r="C18" s="25"/>
      <c r="D18" s="28"/>
      <c r="E18" s="24"/>
      <c r="F18" s="28"/>
      <c r="G18" s="25"/>
      <c r="H18" s="28"/>
      <c r="J18" s="25"/>
      <c r="K18" s="28"/>
    </row>
    <row r="19" spans="1:16" x14ac:dyDescent="0.3">
      <c r="I19" s="29"/>
    </row>
    <row r="20" spans="1:16" x14ac:dyDescent="0.3">
      <c r="A20" s="3" t="s">
        <v>28</v>
      </c>
    </row>
    <row r="21" spans="1:16" x14ac:dyDescent="0.3">
      <c r="A21" s="4"/>
    </row>
    <row r="22" spans="1:16" x14ac:dyDescent="0.3">
      <c r="A22" s="15" t="s">
        <v>4</v>
      </c>
      <c r="B22" s="5" t="s">
        <v>5</v>
      </c>
      <c r="C22" s="15" t="s">
        <v>6</v>
      </c>
      <c r="D22" s="15" t="s">
        <v>7</v>
      </c>
      <c r="E22" s="5" t="s">
        <v>8</v>
      </c>
      <c r="F22" s="15" t="s">
        <v>9</v>
      </c>
      <c r="G22" s="15" t="s">
        <v>10</v>
      </c>
      <c r="H22" s="15" t="s">
        <v>11</v>
      </c>
      <c r="I22" s="15" t="s">
        <v>12</v>
      </c>
      <c r="J22" s="15" t="s">
        <v>13</v>
      </c>
      <c r="K22" s="15" t="s">
        <v>14</v>
      </c>
      <c r="L22" s="15" t="s">
        <v>15</v>
      </c>
      <c r="M22" s="15" t="s">
        <v>16</v>
      </c>
      <c r="N22" s="15" t="s">
        <v>17</v>
      </c>
      <c r="O22" s="15" t="s">
        <v>18</v>
      </c>
      <c r="P22" s="15" t="s">
        <v>19</v>
      </c>
    </row>
    <row r="23" spans="1:16" x14ac:dyDescent="0.3">
      <c r="A23" s="6" t="s">
        <v>20</v>
      </c>
      <c r="B23" s="23">
        <f ca="1">SUMIFS('Knocking Metrics - Raw'!$F:$F,'Knocking Metrics - Raw'!$C:$C,'Ambassadors - By Market'!$A23,'Knocking Metrics - Raw'!$A:$A,"&gt;="&amp;$B$3)</f>
        <v>4036</v>
      </c>
      <c r="C23" s="23">
        <f ca="1">IFERROR(AVERAGEIFS('Knocking Metrics - Raw'!$F:$F,'Knocking Metrics - Raw'!$C:$C,'Ambassadors - By Market'!$A23,'Knocking Metrics - Raw'!$A:$A,"&gt;="&amp;$B$3),0)</f>
        <v>91.727272727272734</v>
      </c>
      <c r="D23" s="22">
        <f ca="1">IFERROR(AVERAGEIFS('Knocking Metrics - Raw'!$E:$E,'Knocking Metrics - Raw'!$C:$C,'Ambassadors - By Market'!$A23,'Knocking Metrics - Raw'!$A:$A,"&gt;="&amp;$B$3)/1000/60/60,0)</f>
        <v>4.4474845075757568</v>
      </c>
      <c r="E23" s="22">
        <f ca="1">SUMIFS('Knocking Metrics - Raw'!$G:$G,'Knocking Metrics - Raw'!$C:$C,'Ambassadors - By Market'!$A23,'Knocking Metrics - Raw'!$A:$A,"&gt;="&amp;$B$3)</f>
        <v>31</v>
      </c>
      <c r="F23" s="22">
        <f ca="1">IFERROR(AVERAGEIFS('Knocking Metrics - Raw'!$G:$G,'Knocking Metrics - Raw'!$C:$C,'Ambassadors - By Market'!$A23,'Knocking Metrics - Raw'!$A:$A,"&gt;="&amp;$B$3),0)</f>
        <v>0.70454545454545459</v>
      </c>
      <c r="G23" s="23">
        <f ca="1">COUNTIFS('Leads - Raw'!$C:$C,'Ambassadors - By Market'!A23,'Leads - Raw'!$D:$D,"&gt;="&amp;'Ambassadors - By Market'!$B$3)</f>
        <v>26</v>
      </c>
      <c r="H23" s="22">
        <f ca="1">G23/COUNTIF('Employees - Raw'!$C:$C,'Ambassadors - By Market'!$A23)</f>
        <v>1.1304347826086956</v>
      </c>
      <c r="I23" s="20">
        <f ca="1">IFERROR(SUMIFS('Sales Appointments - Raw'!$O:$O,'Sales Appointments - Raw'!$E:$E,"&gt;="&amp;'Ambassadors - By Market'!$B$3,'Sales Appointments - Raw'!$C:$C,'Ambassadors - By Market'!$A23)/COUNTIFS('Sales Appointments - Raw'!$L:$L,FALSE,'Sales Appointments - Raw'!$E:$E,"&gt;="&amp;'Ambassadors - By Market'!$B$3,'Sales Appointments - Raw'!$C:$C,'Ambassadors - By Market'!$A23),0)</f>
        <v>0.33962264150943394</v>
      </c>
      <c r="J23" s="23">
        <f ca="1">COUNTIFS('Opportunities - Raw'!$D:$D,'Ambassadors - By Market'!$A23,'Opportunities - Raw'!$B:$B,"&gt;="&amp;'Ambassadors - By Market'!$B$2-WEEKDAY('Ambassadors - By Market'!$B$2)+2)</f>
        <v>10</v>
      </c>
      <c r="K23" s="22">
        <f ca="1">J23/COUNTIFS('Employees - Raw'!$C:$C,'Ambassadors - By Market'!$A23)</f>
        <v>0.43478260869565216</v>
      </c>
      <c r="L23" s="20">
        <f ca="1">IFERROR(J23/(G23-SUMIFS('Sales Appointments - Raw'!$P:$P,'Sales Appointments - Raw'!$E:$E,"&gt;="&amp;'Ambassadors - By Market'!$B$3,'Sales Appointments - Raw'!$C:$C,'Ambassadors - By Market'!$A23)),0)</f>
        <v>0.41666666666666669</v>
      </c>
      <c r="M23" s="23">
        <f ca="1">COUNTIFS('CAD Appointments - Raw'!$H:$H,"Failed Roof",'CAD Appointments - Raw'!$C:$C,'Ambassadors - By Market'!$A23,'CAD Appointments - Raw'!$G:$G,"&gt;="&amp;'Ambassadors - By Market'!$B$3)</f>
        <v>1</v>
      </c>
      <c r="N23" s="20">
        <f ca="1">IFERROR(M23/COUNTIFS('CAD Appointments - Raw'!$C:$C,'Ambassadors - By Market'!$A23,'CAD Appointments - Raw'!$G:$G,"&gt;="&amp;'Ambassadors - By Market'!$B$3),0)</f>
        <v>8.3333333333333329E-2</v>
      </c>
      <c r="O23" s="23">
        <f ca="1">COUNTIFS('Opportunities - Raw'!$D:$D,'Ambassadors - By Market'!A23,'Opportunities - Raw'!$H:$H,"&gt;="&amp;'Ambassadors - By Market'!$B$3)</f>
        <v>5</v>
      </c>
      <c r="P23" s="23">
        <f ca="1">COUNTIFS('Opportunities - Raw'!$D:$D,'Ambassadors - By Market'!A23,'Opportunities - Raw'!$I:$I,"&gt;="&amp;'Ambassadors - By Market'!$B$3)</f>
        <v>0</v>
      </c>
    </row>
    <row r="24" spans="1:16" x14ac:dyDescent="0.3">
      <c r="A24" s="6" t="s">
        <v>21</v>
      </c>
      <c r="B24" s="23">
        <f ca="1">SUMIFS('Knocking Metrics - Raw'!$F:$F,'Knocking Metrics - Raw'!$C:$C,'Ambassadors - By Market'!$A24,'Knocking Metrics - Raw'!$A:$A,"&gt;="&amp;$B$3)</f>
        <v>648</v>
      </c>
      <c r="C24" s="23">
        <f ca="1">IFERROR(AVERAGEIFS('Knocking Metrics - Raw'!$F:$F,'Knocking Metrics - Raw'!$C:$C,'Ambassadors - By Market'!$A24,'Knocking Metrics - Raw'!$A:$A,"&gt;="&amp;$B$3),0)</f>
        <v>92.571428571428569</v>
      </c>
      <c r="D24" s="22">
        <f ca="1">IFERROR(AVERAGEIFS('Knocking Metrics - Raw'!$E:$E,'Knocking Metrics - Raw'!$C:$C,'Ambassadors - By Market'!$A24,'Knocking Metrics - Raw'!$A:$A,"&gt;="&amp;$B$3)/1000/60/60,0)</f>
        <v>4.7092983333333329</v>
      </c>
      <c r="E24" s="22">
        <f ca="1">SUMIFS('Knocking Metrics - Raw'!$G:$G,'Knocking Metrics - Raw'!$C:$C,'Ambassadors - By Market'!$A24,'Knocking Metrics - Raw'!$A:$A,"&gt;="&amp;$B$3)</f>
        <v>6</v>
      </c>
      <c r="F24" s="22">
        <f ca="1">IFERROR(AVERAGEIFS('Knocking Metrics - Raw'!$G:$G,'Knocking Metrics - Raw'!$C:$C,'Ambassadors - By Market'!$A24,'Knocking Metrics - Raw'!$A:$A,"&gt;="&amp;$B$3),0)</f>
        <v>0.8571428571428571</v>
      </c>
      <c r="G24" s="23">
        <f ca="1">COUNTIFS('Leads - Raw'!$C:$C,'Ambassadors - By Market'!A24,'Leads - Raw'!$D:$D,"&gt;="&amp;'Ambassadors - By Market'!$B$3)</f>
        <v>1</v>
      </c>
      <c r="H24" s="22">
        <f ca="1">G24/COUNTIF('Employees - Raw'!$C:$C,'Ambassadors - By Market'!$A24)</f>
        <v>0.2</v>
      </c>
      <c r="I24" s="20">
        <f ca="1">IFERROR(SUMIFS('Sales Appointments - Raw'!$O:$O,'Sales Appointments - Raw'!$E:$E,"&gt;="&amp;'Ambassadors - By Market'!$B$3,'Sales Appointments - Raw'!$C:$C,'Ambassadors - By Market'!$A24)/COUNTIFS('Sales Appointments - Raw'!$L:$L,FALSE,'Sales Appointments - Raw'!$E:$E,"&gt;="&amp;'Ambassadors - By Market'!$B$3,'Sales Appointments - Raw'!$C:$C,'Ambassadors - By Market'!$A24),0)</f>
        <v>0.33333333333333331</v>
      </c>
      <c r="J24" s="23">
        <f ca="1">COUNTIFS('Opportunities - Raw'!$D:$D,'Ambassadors - By Market'!$A24,'Opportunities - Raw'!$B:$B,"&gt;="&amp;'Ambassadors - By Market'!$B$2-WEEKDAY('Ambassadors - By Market'!$B$2)+2)</f>
        <v>1</v>
      </c>
      <c r="K24" s="22">
        <f ca="1">J24/COUNTIFS('Employees - Raw'!$C:$C,'Ambassadors - By Market'!$A24)</f>
        <v>0.2</v>
      </c>
      <c r="L24" s="20">
        <f ca="1">IFERROR(J24/(G24-SUMIFS('Sales Appointments - Raw'!$P:$P,'Sales Appointments - Raw'!$E:$E,"&gt;="&amp;'Ambassadors - By Market'!$B$3,'Sales Appointments - Raw'!$C:$C,'Ambassadors - By Market'!$A24)),0)</f>
        <v>1</v>
      </c>
      <c r="M24" s="23">
        <f ca="1">COUNTIFS('CAD Appointments - Raw'!$H:$H,"Failed Roof",'CAD Appointments - Raw'!$C:$C,'Ambassadors - By Market'!$A24,'CAD Appointments - Raw'!$G:$G,"&gt;="&amp;'Ambassadors - By Market'!$B$3)</f>
        <v>0</v>
      </c>
      <c r="N24" s="20">
        <f ca="1">IFERROR(M24/COUNTIFS('CAD Appointments - Raw'!$C:$C,'Ambassadors - By Market'!$A24,'CAD Appointments - Raw'!$G:$G,"&gt;="&amp;'Ambassadors - By Market'!$B$3),0)</f>
        <v>0</v>
      </c>
      <c r="O24" s="23">
        <f ca="1">COUNTIFS('Opportunities - Raw'!$D:$D,'Ambassadors - By Market'!A24,'Opportunities - Raw'!$H:$H,"&gt;="&amp;'Ambassadors - By Market'!$B$3)</f>
        <v>0</v>
      </c>
      <c r="P24" s="23">
        <f ca="1">COUNTIFS('Opportunities - Raw'!$D:$D,'Ambassadors - By Market'!A24,'Opportunities - Raw'!$I:$I,"&gt;="&amp;'Ambassadors - By Market'!$B$3)</f>
        <v>1</v>
      </c>
    </row>
    <row r="25" spans="1:16" x14ac:dyDescent="0.3">
      <c r="A25" s="6" t="s">
        <v>22</v>
      </c>
      <c r="B25" s="23">
        <f ca="1">SUMIFS('Knocking Metrics - Raw'!$F:$F,'Knocking Metrics - Raw'!$C:$C,'Ambassadors - By Market'!$A25,'Knocking Metrics - Raw'!$A:$A,"&gt;="&amp;$B$3)</f>
        <v>2017</v>
      </c>
      <c r="C25" s="23">
        <f ca="1">IFERROR(AVERAGEIFS('Knocking Metrics - Raw'!$F:$F,'Knocking Metrics - Raw'!$C:$C,'Ambassadors - By Market'!$A25,'Knocking Metrics - Raw'!$A:$A,"&gt;="&amp;$B$3),0)</f>
        <v>112.05555555555556</v>
      </c>
      <c r="D25" s="22">
        <f ca="1">IFERROR(AVERAGEIFS('Knocking Metrics - Raw'!$E:$E,'Knocking Metrics - Raw'!$C:$C,'Ambassadors - By Market'!$A25,'Knocking Metrics - Raw'!$A:$A,"&gt;="&amp;$B$3)/1000/60/60,0)</f>
        <v>5.0252185339506177</v>
      </c>
      <c r="E25" s="22">
        <f ca="1">SUMIFS('Knocking Metrics - Raw'!$G:$G,'Knocking Metrics - Raw'!$C:$C,'Ambassadors - By Market'!$A25,'Knocking Metrics - Raw'!$A:$A,"&gt;="&amp;$B$3)</f>
        <v>15</v>
      </c>
      <c r="F25" s="22">
        <f ca="1">IFERROR(AVERAGEIFS('Knocking Metrics - Raw'!$G:$G,'Knocking Metrics - Raw'!$C:$C,'Ambassadors - By Market'!$A25,'Knocking Metrics - Raw'!$A:$A,"&gt;="&amp;$B$3),0)</f>
        <v>0.83333333333333337</v>
      </c>
      <c r="G25" s="23">
        <f ca="1">COUNTIFS('Leads - Raw'!$C:$C,'Ambassadors - By Market'!A25,'Leads - Raw'!$D:$D,"&gt;="&amp;'Ambassadors - By Market'!$B$3)</f>
        <v>8</v>
      </c>
      <c r="H25" s="22">
        <f ca="1">G25/COUNTIF('Employees - Raw'!$C:$C,'Ambassadors - By Market'!$A25)</f>
        <v>0.8</v>
      </c>
      <c r="I25" s="20">
        <f ca="1">IFERROR(SUMIFS('Sales Appointments - Raw'!$O:$O,'Sales Appointments - Raw'!$E:$E,"&gt;="&amp;'Ambassadors - By Market'!$B$3,'Sales Appointments - Raw'!$C:$C,'Ambassadors - By Market'!$A25)/COUNTIFS('Sales Appointments - Raw'!$L:$L,FALSE,'Sales Appointments - Raw'!$E:$E,"&gt;="&amp;'Ambassadors - By Market'!$B$3,'Sales Appointments - Raw'!$C:$C,'Ambassadors - By Market'!$A25),0)</f>
        <v>0.53846153846153844</v>
      </c>
      <c r="J25" s="23">
        <f ca="1">COUNTIFS('Opportunities - Raw'!$D:$D,'Ambassadors - By Market'!$A25,'Opportunities - Raw'!$B:$B,"&gt;="&amp;'Ambassadors - By Market'!$B$2-WEEKDAY('Ambassadors - By Market'!$B$2)+2)</f>
        <v>2</v>
      </c>
      <c r="K25" s="22">
        <f ca="1">J25/COUNTIFS('Employees - Raw'!$C:$C,'Ambassadors - By Market'!$A25)</f>
        <v>0.2</v>
      </c>
      <c r="L25" s="20">
        <f ca="1">IFERROR(J25/(G25-SUMIFS('Sales Appointments - Raw'!$P:$P,'Sales Appointments - Raw'!$E:$E,"&gt;="&amp;'Ambassadors - By Market'!$B$3,'Sales Appointments - Raw'!$C:$C,'Ambassadors - By Market'!$A25)),0)</f>
        <v>0.25</v>
      </c>
      <c r="M25" s="23">
        <f ca="1">COUNTIFS('CAD Appointments - Raw'!$H:$H,"Failed Roof",'CAD Appointments - Raw'!$C:$C,'Ambassadors - By Market'!$A25,'CAD Appointments - Raw'!$G:$G,"&gt;="&amp;'Ambassadors - By Market'!$B$3)</f>
        <v>1</v>
      </c>
      <c r="N25" s="20">
        <f ca="1">IFERROR(M25/COUNTIFS('CAD Appointments - Raw'!$C:$C,'Ambassadors - By Market'!$A25,'CAD Appointments - Raw'!$G:$G,"&gt;="&amp;'Ambassadors - By Market'!$B$3),0)</f>
        <v>0.14285714285714285</v>
      </c>
      <c r="O25" s="23">
        <f ca="1">COUNTIFS('Opportunities - Raw'!$D:$D,'Ambassadors - By Market'!A25,'Opportunities - Raw'!$H:$H,"&gt;="&amp;'Ambassadors - By Market'!$B$3)</f>
        <v>4</v>
      </c>
      <c r="P25" s="23">
        <f ca="1">COUNTIFS('Opportunities - Raw'!$D:$D,'Ambassadors - By Market'!A25,'Opportunities - Raw'!$I:$I,"&gt;="&amp;'Ambassadors - By Market'!$B$3)</f>
        <v>1</v>
      </c>
    </row>
    <row r="26" spans="1:16" x14ac:dyDescent="0.3">
      <c r="A26" s="6" t="s">
        <v>23</v>
      </c>
      <c r="B26" s="23">
        <f ca="1">SUMIFS('Knocking Metrics - Raw'!$F:$F,'Knocking Metrics - Raw'!$C:$C,'Ambassadors - By Market'!$A26,'Knocking Metrics - Raw'!$A:$A,"&gt;="&amp;$B$3)</f>
        <v>3717</v>
      </c>
      <c r="C26" s="23">
        <f ca="1">IFERROR(AVERAGEIFS('Knocking Metrics - Raw'!$F:$F,'Knocking Metrics - Raw'!$C:$C,'Ambassadors - By Market'!$A26,'Knocking Metrics - Raw'!$A:$A,"&gt;="&amp;$B$3),0)</f>
        <v>109.32352941176471</v>
      </c>
      <c r="D26" s="22">
        <f ca="1">IFERROR(AVERAGEIFS('Knocking Metrics - Raw'!$E:$E,'Knocking Metrics - Raw'!$C:$C,'Ambassadors - By Market'!$A26,'Knocking Metrics - Raw'!$A:$A,"&gt;="&amp;$B$3)/1000/60/60,0)</f>
        <v>4.8674587663398698</v>
      </c>
      <c r="E26" s="22">
        <f ca="1">SUMIFS('Knocking Metrics - Raw'!$G:$G,'Knocking Metrics - Raw'!$C:$C,'Ambassadors - By Market'!$A26,'Knocking Metrics - Raw'!$A:$A,"&gt;="&amp;$B$3)</f>
        <v>26</v>
      </c>
      <c r="F26" s="22">
        <f ca="1">IFERROR(AVERAGEIFS('Knocking Metrics - Raw'!$G:$G,'Knocking Metrics - Raw'!$C:$C,'Ambassadors - By Market'!$A26,'Knocking Metrics - Raw'!$A:$A,"&gt;="&amp;$B$3),0)</f>
        <v>0.76470588235294112</v>
      </c>
      <c r="G26" s="23">
        <f ca="1">COUNTIFS('Leads - Raw'!$C:$C,'Ambassadors - By Market'!A26,'Leads - Raw'!$D:$D,"&gt;="&amp;'Ambassadors - By Market'!$B$3)</f>
        <v>19</v>
      </c>
      <c r="H26" s="22">
        <f ca="1">G26/COUNTIF('Employees - Raw'!$C:$C,'Ambassadors - By Market'!$A26)</f>
        <v>0.76</v>
      </c>
      <c r="I26" s="20">
        <f ca="1">IFERROR(SUMIFS('Sales Appointments - Raw'!$O:$O,'Sales Appointments - Raw'!$E:$E,"&gt;="&amp;'Ambassadors - By Market'!$B$3,'Sales Appointments - Raw'!$C:$C,'Ambassadors - By Market'!$A26)/COUNTIFS('Sales Appointments - Raw'!$L:$L,FALSE,'Sales Appointments - Raw'!$E:$E,"&gt;="&amp;'Ambassadors - By Market'!$B$3,'Sales Appointments - Raw'!$C:$C,'Ambassadors - By Market'!$A26),0)</f>
        <v>0.35135135135135137</v>
      </c>
      <c r="J26" s="23">
        <f ca="1">COUNTIFS('Opportunities - Raw'!$D:$D,'Ambassadors - By Market'!$A26,'Opportunities - Raw'!$B:$B,"&gt;="&amp;'Ambassadors - By Market'!$B$2-WEEKDAY('Ambassadors - By Market'!$B$2)+2)</f>
        <v>8</v>
      </c>
      <c r="K26" s="22">
        <f ca="1">J26/COUNTIFS('Employees - Raw'!$C:$C,'Ambassadors - By Market'!$A26)</f>
        <v>0.32</v>
      </c>
      <c r="L26" s="20">
        <f ca="1">IFERROR(J26/(G26-SUMIFS('Sales Appointments - Raw'!$P:$P,'Sales Appointments - Raw'!$E:$E,"&gt;="&amp;'Ambassadors - By Market'!$B$3,'Sales Appointments - Raw'!$C:$C,'Ambassadors - By Market'!$A26)),0)</f>
        <v>0.47058823529411764</v>
      </c>
      <c r="M26" s="23">
        <f ca="1">COUNTIFS('CAD Appointments - Raw'!$H:$H,"Failed Roof",'CAD Appointments - Raw'!$C:$C,'Ambassadors - By Market'!$A26,'CAD Appointments - Raw'!$G:$G,"&gt;="&amp;'Ambassadors - By Market'!$B$3)</f>
        <v>5</v>
      </c>
      <c r="N26" s="20">
        <f ca="1">IFERROR(M26/COUNTIFS('CAD Appointments - Raw'!$C:$C,'Ambassadors - By Market'!$A26,'CAD Appointments - Raw'!$G:$G,"&gt;="&amp;'Ambassadors - By Market'!$B$3),0)</f>
        <v>0.2</v>
      </c>
      <c r="O26" s="23">
        <f ca="1">COUNTIFS('Opportunities - Raw'!$D:$D,'Ambassadors - By Market'!A26,'Opportunities - Raw'!$H:$H,"&gt;="&amp;'Ambassadors - By Market'!$B$3)</f>
        <v>6</v>
      </c>
      <c r="P26" s="23">
        <f ca="1">COUNTIFS('Opportunities - Raw'!$D:$D,'Ambassadors - By Market'!A26,'Opportunities - Raw'!$I:$I,"&gt;="&amp;'Ambassadors - By Market'!$B$3)</f>
        <v>3</v>
      </c>
    </row>
    <row r="27" spans="1:16" x14ac:dyDescent="0.3">
      <c r="A27" s="6" t="s">
        <v>24</v>
      </c>
      <c r="B27" s="23">
        <f ca="1">SUMIFS('Knocking Metrics - Raw'!$F:$F,'Knocking Metrics - Raw'!$C:$C,'Ambassadors - By Market'!$A27,'Knocking Metrics - Raw'!$A:$A,"&gt;="&amp;$B$3)</f>
        <v>353</v>
      </c>
      <c r="C27" s="23">
        <f ca="1">IFERROR(AVERAGEIFS('Knocking Metrics - Raw'!$F:$F,'Knocking Metrics - Raw'!$C:$C,'Ambassadors - By Market'!$A27,'Knocking Metrics - Raw'!$A:$A,"&gt;="&amp;$B$3),0)</f>
        <v>88.25</v>
      </c>
      <c r="D27" s="22">
        <f ca="1">IFERROR(AVERAGEIFS('Knocking Metrics - Raw'!$E:$E,'Knocking Metrics - Raw'!$C:$C,'Ambassadors - By Market'!$A27,'Knocking Metrics - Raw'!$A:$A,"&gt;="&amp;$B$3)/1000/60/60,0)</f>
        <v>5.0617151388888892</v>
      </c>
      <c r="E27" s="22">
        <f ca="1">SUMIFS('Knocking Metrics - Raw'!$G:$G,'Knocking Metrics - Raw'!$C:$C,'Ambassadors - By Market'!$A27,'Knocking Metrics - Raw'!$A:$A,"&gt;="&amp;$B$3)</f>
        <v>6</v>
      </c>
      <c r="F27" s="22">
        <f ca="1">IFERROR(AVERAGEIFS('Knocking Metrics - Raw'!$G:$G,'Knocking Metrics - Raw'!$C:$C,'Ambassadors - By Market'!$A27,'Knocking Metrics - Raw'!$A:$A,"&gt;="&amp;$B$3),0)</f>
        <v>1.5</v>
      </c>
      <c r="G27" s="23">
        <f ca="1">COUNTIFS('Leads - Raw'!$C:$C,'Ambassadors - By Market'!A27,'Leads - Raw'!$D:$D,"&gt;="&amp;'Ambassadors - By Market'!$B$3)</f>
        <v>5</v>
      </c>
      <c r="H27" s="22">
        <f ca="1">G27/COUNTIF('Employees - Raw'!$C:$C,'Ambassadors - By Market'!$A27)</f>
        <v>1</v>
      </c>
      <c r="I27" s="20">
        <f ca="1">IFERROR(SUMIFS('Sales Appointments - Raw'!$O:$O,'Sales Appointments - Raw'!$E:$E,"&gt;="&amp;'Ambassadors - By Market'!$B$3,'Sales Appointments - Raw'!$C:$C,'Ambassadors - By Market'!$A27)/COUNTIFS('Sales Appointments - Raw'!$L:$L,FALSE,'Sales Appointments - Raw'!$E:$E,"&gt;="&amp;'Ambassadors - By Market'!$B$3,'Sales Appointments - Raw'!$C:$C,'Ambassadors - By Market'!$A27),0)</f>
        <v>0.25</v>
      </c>
      <c r="J27" s="23">
        <f ca="1">COUNTIFS('Opportunities - Raw'!$D:$D,'Ambassadors - By Market'!$A27,'Opportunities - Raw'!$B:$B,"&gt;="&amp;'Ambassadors - By Market'!$B$2-WEEKDAY('Ambassadors - By Market'!$B$2)+2)</f>
        <v>1</v>
      </c>
      <c r="K27" s="22">
        <f ca="1">J27/COUNTIFS('Employees - Raw'!$C:$C,'Ambassadors - By Market'!$A27)</f>
        <v>0.2</v>
      </c>
      <c r="L27" s="20">
        <f ca="1">IFERROR(J27/(G27-SUMIFS('Sales Appointments - Raw'!$P:$P,'Sales Appointments - Raw'!$E:$E,"&gt;="&amp;'Ambassadors - By Market'!$B$3,'Sales Appointments - Raw'!$C:$C,'Ambassadors - By Market'!$A27)),0)</f>
        <v>0.25</v>
      </c>
      <c r="M27" s="23">
        <f ca="1">COUNTIFS('CAD Appointments - Raw'!$H:$H,"Failed Roof",'CAD Appointments - Raw'!$C:$C,'Ambassadors - By Market'!$A27,'CAD Appointments - Raw'!$G:$G,"&gt;="&amp;'Ambassadors - By Market'!$B$3)</f>
        <v>0</v>
      </c>
      <c r="N27" s="20">
        <f ca="1">IFERROR(M27/COUNTIFS('CAD Appointments - Raw'!$C:$C,'Ambassadors - By Market'!$A27,'CAD Appointments - Raw'!$G:$G,"&gt;="&amp;'Ambassadors - By Market'!$B$3),0)</f>
        <v>0</v>
      </c>
      <c r="O27" s="23">
        <f ca="1">COUNTIFS('Opportunities - Raw'!$D:$D,'Ambassadors - By Market'!A27,'Opportunities - Raw'!$H:$H,"&gt;="&amp;'Ambassadors - By Market'!$B$3)</f>
        <v>2</v>
      </c>
      <c r="P27" s="23">
        <f ca="1">COUNTIFS('Opportunities - Raw'!$D:$D,'Ambassadors - By Market'!A27,'Opportunities - Raw'!$I:$I,"&gt;="&amp;'Ambassadors - By Market'!$B$3)</f>
        <v>0</v>
      </c>
    </row>
    <row r="28" spans="1:16" x14ac:dyDescent="0.3">
      <c r="A28" s="6" t="s">
        <v>25</v>
      </c>
      <c r="B28" s="23">
        <f ca="1">SUMIFS('Knocking Metrics - Raw'!$F:$F,'Knocking Metrics - Raw'!$C:$C,'Ambassadors - By Market'!$A28,'Knocking Metrics - Raw'!$A:$A,"&gt;="&amp;$B$3)</f>
        <v>1904</v>
      </c>
      <c r="C28" s="23">
        <f ca="1">IFERROR(AVERAGEIFS('Knocking Metrics - Raw'!$F:$F,'Knocking Metrics - Raw'!$C:$C,'Ambassadors - By Market'!$A28,'Knocking Metrics - Raw'!$A:$A,"&gt;="&amp;$B$3),0)</f>
        <v>100.21052631578948</v>
      </c>
      <c r="D28" s="22">
        <f ca="1">IFERROR(AVERAGEIFS('Knocking Metrics - Raw'!$E:$E,'Knocking Metrics - Raw'!$C:$C,'Ambassadors - By Market'!$A28,'Knocking Metrics - Raw'!$A:$A,"&gt;="&amp;$B$3)/1000/60/60,0)</f>
        <v>4.676106228070176</v>
      </c>
      <c r="E28" s="22">
        <f ca="1">SUMIFS('Knocking Metrics - Raw'!$G:$G,'Knocking Metrics - Raw'!$C:$C,'Ambassadors - By Market'!$A28,'Knocking Metrics - Raw'!$A:$A,"&gt;="&amp;$B$3)</f>
        <v>15</v>
      </c>
      <c r="F28" s="22">
        <f ca="1">IFERROR(AVERAGEIFS('Knocking Metrics - Raw'!$G:$G,'Knocking Metrics - Raw'!$C:$C,'Ambassadors - By Market'!$A28,'Knocking Metrics - Raw'!$A:$A,"&gt;="&amp;$B$3),0)</f>
        <v>0.78947368421052633</v>
      </c>
      <c r="G28" s="23">
        <f ca="1">COUNTIFS('Leads - Raw'!$C:$C,'Ambassadors - By Market'!A28,'Leads - Raw'!$D:$D,"&gt;="&amp;'Ambassadors - By Market'!$B$3)</f>
        <v>14</v>
      </c>
      <c r="H28" s="22">
        <f ca="1">G28/COUNTIF('Employees - Raw'!$C:$C,'Ambassadors - By Market'!$A28)</f>
        <v>1.0769230769230769</v>
      </c>
      <c r="I28" s="20">
        <f ca="1">IFERROR(SUMIFS('Sales Appointments - Raw'!$O:$O,'Sales Appointments - Raw'!$E:$E,"&gt;="&amp;'Ambassadors - By Market'!$B$3,'Sales Appointments - Raw'!$C:$C,'Ambassadors - By Market'!$A28)/COUNTIFS('Sales Appointments - Raw'!$L:$L,FALSE,'Sales Appointments - Raw'!$E:$E,"&gt;="&amp;'Ambassadors - By Market'!$B$3,'Sales Appointments - Raw'!$C:$C,'Ambassadors - By Market'!$A28),0)</f>
        <v>0.47826086956521741</v>
      </c>
      <c r="J28" s="23">
        <f ca="1">COUNTIFS('Opportunities - Raw'!$D:$D,'Ambassadors - By Market'!$A28,'Opportunities - Raw'!$B:$B,"&gt;="&amp;'Ambassadors - By Market'!$B$2-WEEKDAY('Ambassadors - By Market'!$B$2)+2)</f>
        <v>2</v>
      </c>
      <c r="K28" s="22">
        <f ca="1">J28/COUNTIFS('Employees - Raw'!$C:$C,'Ambassadors - By Market'!$A28)</f>
        <v>0.15384615384615385</v>
      </c>
      <c r="L28" s="20">
        <f ca="1">IFERROR(J28/(G28-SUMIFS('Sales Appointments - Raw'!$P:$P,'Sales Appointments - Raw'!$E:$E,"&gt;="&amp;'Ambassadors - By Market'!$B$3,'Sales Appointments - Raw'!$C:$C,'Ambassadors - By Market'!$A28)),0)</f>
        <v>0.15384615384615385</v>
      </c>
      <c r="M28" s="23">
        <f ca="1">COUNTIFS('CAD Appointments - Raw'!$H:$H,"Failed Roof",'CAD Appointments - Raw'!$C:$C,'Ambassadors - By Market'!$A28,'CAD Appointments - Raw'!$G:$G,"&gt;="&amp;'Ambassadors - By Market'!$B$3)</f>
        <v>0</v>
      </c>
      <c r="N28" s="20">
        <f ca="1">IFERROR(M28/COUNTIFS('CAD Appointments - Raw'!$C:$C,'Ambassadors - By Market'!$A28,'CAD Appointments - Raw'!$G:$G,"&gt;="&amp;'Ambassadors - By Market'!$B$3),0)</f>
        <v>0</v>
      </c>
      <c r="O28" s="23">
        <f ca="1">COUNTIFS('Opportunities - Raw'!$D:$D,'Ambassadors - By Market'!A28,'Opportunities - Raw'!$H:$H,"&gt;="&amp;'Ambassadors - By Market'!$B$3)</f>
        <v>0</v>
      </c>
      <c r="P28" s="23">
        <f ca="1">COUNTIFS('Opportunities - Raw'!$D:$D,'Ambassadors - By Market'!A28,'Opportunities - Raw'!$I:$I,"&gt;="&amp;'Ambassadors - By Market'!$B$3)</f>
        <v>2</v>
      </c>
    </row>
    <row r="29" spans="1:16" x14ac:dyDescent="0.3">
      <c r="A29" s="6" t="s">
        <v>26</v>
      </c>
      <c r="B29" s="23">
        <f ca="1">SUMIFS('Knocking Metrics - Raw'!$F:$F,'Knocking Metrics - Raw'!$C:$C,'Ambassadors - By Market'!$A29,'Knocking Metrics - Raw'!$A:$A,"&gt;="&amp;$B$3)</f>
        <v>1808</v>
      </c>
      <c r="C29" s="23">
        <f ca="1">IFERROR(AVERAGEIFS('Knocking Metrics - Raw'!$F:$F,'Knocking Metrics - Raw'!$C:$C,'Ambassadors - By Market'!$A29,'Knocking Metrics - Raw'!$A:$A,"&gt;="&amp;$B$3),0)</f>
        <v>100.44444444444444</v>
      </c>
      <c r="D29" s="22">
        <f ca="1">IFERROR(AVERAGEIFS('Knocking Metrics - Raw'!$E:$E,'Knocking Metrics - Raw'!$C:$C,'Ambassadors - By Market'!$A29,'Knocking Metrics - Raw'!$A:$A,"&gt;="&amp;$B$3)/1000/60/60,0)</f>
        <v>4.1672512808641979</v>
      </c>
      <c r="E29" s="22">
        <f ca="1">SUMIFS('Knocking Metrics - Raw'!$G:$G,'Knocking Metrics - Raw'!$C:$C,'Ambassadors - By Market'!$A29,'Knocking Metrics - Raw'!$A:$A,"&gt;="&amp;$B$3)</f>
        <v>8</v>
      </c>
      <c r="F29" s="22">
        <f ca="1">IFERROR(AVERAGEIFS('Knocking Metrics - Raw'!$G:$G,'Knocking Metrics - Raw'!$C:$C,'Ambassadors - By Market'!$A29,'Knocking Metrics - Raw'!$A:$A,"&gt;="&amp;$B$3),0)</f>
        <v>0.44444444444444442</v>
      </c>
      <c r="G29" s="23">
        <f ca="1">COUNTIFS('Leads - Raw'!$C:$C,'Ambassadors - By Market'!A29,'Leads - Raw'!$D:$D,"&gt;="&amp;'Ambassadors - By Market'!$B$3)</f>
        <v>6</v>
      </c>
      <c r="H29" s="22">
        <f ca="1">G29/COUNTIF('Employees - Raw'!$C:$C,'Ambassadors - By Market'!$A29)</f>
        <v>0.54545454545454541</v>
      </c>
      <c r="I29" s="20">
        <f ca="1">IFERROR(SUMIFS('Sales Appointments - Raw'!$O:$O,'Sales Appointments - Raw'!$E:$E,"&gt;="&amp;'Ambassadors - By Market'!$B$3,'Sales Appointments - Raw'!$C:$C,'Ambassadors - By Market'!$A29)/COUNTIFS('Sales Appointments - Raw'!$L:$L,FALSE,'Sales Appointments - Raw'!$E:$E,"&gt;="&amp;'Ambassadors - By Market'!$B$3,'Sales Appointments - Raw'!$C:$C,'Ambassadors - By Market'!$A29),0)</f>
        <v>0.33333333333333331</v>
      </c>
      <c r="J29" s="23">
        <f ca="1">COUNTIFS('Opportunities - Raw'!$D:$D,'Ambassadors - By Market'!$A29,'Opportunities - Raw'!$B:$B,"&gt;="&amp;'Ambassadors - By Market'!$B$2-WEEKDAY('Ambassadors - By Market'!$B$2)+2)</f>
        <v>3</v>
      </c>
      <c r="K29" s="22">
        <f ca="1">J29/COUNTIFS('Employees - Raw'!$C:$C,'Ambassadors - By Market'!$A29)</f>
        <v>0.27272727272727271</v>
      </c>
      <c r="L29" s="20">
        <f ca="1">IFERROR(J29/(G29-SUMIFS('Sales Appointments - Raw'!$P:$P,'Sales Appointments - Raw'!$E:$E,"&gt;="&amp;'Ambassadors - By Market'!$B$3,'Sales Appointments - Raw'!$C:$C,'Ambassadors - By Market'!$A29)),0)</f>
        <v>0.5</v>
      </c>
      <c r="M29" s="23">
        <f ca="1">COUNTIFS('CAD Appointments - Raw'!$H:$H,"Failed Roof",'CAD Appointments - Raw'!$C:$C,'Ambassadors - By Market'!$A29,'CAD Appointments - Raw'!$G:$G,"&gt;="&amp;'Ambassadors - By Market'!$B$3)</f>
        <v>0</v>
      </c>
      <c r="N29" s="20">
        <f ca="1">IFERROR(M29/COUNTIFS('CAD Appointments - Raw'!$C:$C,'Ambassadors - By Market'!$A29,'CAD Appointments - Raw'!$G:$G,"&gt;="&amp;'Ambassadors - By Market'!$B$3),0)</f>
        <v>0</v>
      </c>
      <c r="O29" s="23">
        <f ca="1">COUNTIFS('Opportunities - Raw'!$D:$D,'Ambassadors - By Market'!A29,'Opportunities - Raw'!$H:$H,"&gt;="&amp;'Ambassadors - By Market'!$B$3)</f>
        <v>2</v>
      </c>
      <c r="P29" s="23">
        <f ca="1">COUNTIFS('Opportunities - Raw'!$D:$D,'Ambassadors - By Market'!A29,'Opportunities - Raw'!$I:$I,"&gt;="&amp;'Ambassadors - By Market'!$B$3)</f>
        <v>1</v>
      </c>
    </row>
    <row r="30" spans="1:16" x14ac:dyDescent="0.3">
      <c r="A30" s="7" t="s">
        <v>27</v>
      </c>
      <c r="B30" s="27">
        <f ca="1">SUM(B23:B29)</f>
        <v>14483</v>
      </c>
      <c r="C30" s="27">
        <f ca="1">IFERROR(AVERAGEIFS('Knocking Metrics - Raw'!$F:$F,'Knocking Metrics - Raw'!$A:$A,"&gt;="&amp;$B$3),0)</f>
        <v>100.57638888888889</v>
      </c>
      <c r="D30" s="26">
        <f ca="1">IFERROR(AVERAGEIFS('Knocking Metrics - Raw'!$E:$E,'Knocking Metrics - Raw'!$A:$A,"&gt;="&amp;$B$3)/1000/60/60,0)</f>
        <v>4.6437870852623453</v>
      </c>
      <c r="E30" s="26">
        <f ca="1">SUM(E23:E29)</f>
        <v>107</v>
      </c>
      <c r="F30" s="26">
        <f ca="1">IFERROR(AVERAGEIFS('Knocking Metrics - Raw'!$G:$G,'Knocking Metrics - Raw'!$A:$A,"&gt;="&amp;$B$3),0)</f>
        <v>0.74305555555555558</v>
      </c>
      <c r="G30" s="24">
        <f ca="1">SUM(G23:G29)</f>
        <v>79</v>
      </c>
      <c r="H30" s="26">
        <f ca="1">G30/(COUNTA('Employees - Raw'!$A:$A)-1)</f>
        <v>0.2981132075471698</v>
      </c>
      <c r="I30" s="14">
        <f ca="1">IFERROR(SUMIFS('Sales Appointments - Raw'!$O:$O,'Sales Appointments - Raw'!$E:$E,"&gt;="&amp;'Ambassadors - By Market'!$B$3)/COUNTIFS('Sales Appointments - Raw'!$L:$L,FALSE,'Sales Appointments - Raw'!$E:$E,"&gt;="&amp;'Ambassadors - By Market'!$B$3),0)</f>
        <v>0.40101522842639592</v>
      </c>
      <c r="J30" s="24">
        <f ca="1">SUM(J23:J29)</f>
        <v>27</v>
      </c>
      <c r="K30" s="26">
        <f ca="1">J30/(COUNTA('Employees - Raw'!$A:$A)-1)</f>
        <v>0.10188679245283019</v>
      </c>
      <c r="L30" s="14">
        <f ca="1">IFERROR(J30/(G30-SUMIFS('Sales Appointments - Raw'!$P:$P,'Sales Appointments - Raw'!$E:$E,"&gt;="&amp;'Ambassadors - By Market'!$B$3)),0)</f>
        <v>0.36986301369863012</v>
      </c>
      <c r="M30" s="27">
        <f ca="1">SUM(M23:M29)</f>
        <v>7</v>
      </c>
      <c r="N30" s="14">
        <f ca="1">IFERROR(M30/COUNTIFS('CAD Appointments - Raw'!$G:$G,"&gt;="&amp;'Ambassadors - By Market'!$B$3,'CAD Appointments - Raw'!$C:$C,"&lt;&gt;"&amp;""),0)</f>
        <v>0.11864406779661017</v>
      </c>
      <c r="O30" s="27">
        <f ca="1">SUM(O23:O29)</f>
        <v>19</v>
      </c>
      <c r="P30" s="27">
        <f ca="1">SUM(P23:P29)</f>
        <v>8</v>
      </c>
    </row>
    <row r="31" spans="1:16" x14ac:dyDescent="0.3">
      <c r="A31" s="7"/>
      <c r="B31" s="24"/>
      <c r="C31" s="25"/>
      <c r="D31" s="26"/>
      <c r="E31" s="24"/>
      <c r="F31" s="26"/>
      <c r="G31" s="24"/>
      <c r="H31" s="26"/>
      <c r="J31" s="24"/>
      <c r="K31" s="26"/>
    </row>
    <row r="33" spans="1:16" x14ac:dyDescent="0.3">
      <c r="A33" s="3" t="s">
        <v>29</v>
      </c>
    </row>
    <row r="34" spans="1:16" x14ac:dyDescent="0.3">
      <c r="A34" s="4"/>
    </row>
    <row r="35" spans="1:16" x14ac:dyDescent="0.3">
      <c r="A35" s="15" t="s">
        <v>4</v>
      </c>
      <c r="B35" s="5" t="s">
        <v>5</v>
      </c>
      <c r="C35" s="15" t="s">
        <v>6</v>
      </c>
      <c r="D35" s="15" t="s">
        <v>7</v>
      </c>
      <c r="E35" s="5" t="s">
        <v>8</v>
      </c>
      <c r="F35" s="15" t="s">
        <v>9</v>
      </c>
      <c r="G35" s="15" t="s">
        <v>10</v>
      </c>
      <c r="H35" s="15" t="s">
        <v>11</v>
      </c>
      <c r="I35" s="15" t="s">
        <v>12</v>
      </c>
      <c r="J35" s="15" t="s">
        <v>13</v>
      </c>
      <c r="K35" s="15" t="s">
        <v>14</v>
      </c>
      <c r="L35" s="15" t="s">
        <v>15</v>
      </c>
      <c r="M35" s="15" t="s">
        <v>16</v>
      </c>
      <c r="N35" s="15" t="s">
        <v>17</v>
      </c>
      <c r="O35" s="15" t="s">
        <v>18</v>
      </c>
      <c r="P35" s="15" t="s">
        <v>19</v>
      </c>
    </row>
    <row r="36" spans="1:16" x14ac:dyDescent="0.3">
      <c r="A36" s="6" t="s">
        <v>20</v>
      </c>
      <c r="B36" s="21">
        <f ca="1">SUMIFS('Knocking Metrics - Raw'!$F:$F,'Knocking Metrics - Raw'!$C:$C,'Ambassadors - By Market'!$A36,'Knocking Metrics - Raw'!$A:$A,"&gt;="&amp;$B$4)</f>
        <v>18209</v>
      </c>
      <c r="C36" s="21">
        <f ca="1">IFERROR(AVERAGEIFS('Knocking Metrics - Raw'!$F:$F,'Knocking Metrics - Raw'!$C:$C,'Ambassadors - By Market'!$A36,'Knocking Metrics - Raw'!$A:$A,"&gt;="&amp;$B$4),0)</f>
        <v>91.045000000000002</v>
      </c>
      <c r="D36" s="22">
        <f ca="1">IFERROR(AVERAGEIFS('Knocking Metrics - Raw'!$E:$E,'Knocking Metrics - Raw'!$C:$C,'Ambassadors - By Market'!$A36,'Knocking Metrics - Raw'!$A:$A,"&gt;="&amp;$B$4)/1000/60/60,0)</f>
        <v>4.4826239083333332</v>
      </c>
      <c r="E36" s="21">
        <f ca="1">SUMIFS('Knocking Metrics - Raw'!$G:$G,'Knocking Metrics - Raw'!$C:$C,'Ambassadors - By Market'!$A36,'Knocking Metrics - Raw'!$A:$A,"&gt;="&amp;$B$4)</f>
        <v>203</v>
      </c>
      <c r="F36" s="22">
        <f ca="1">IFERROR(AVERAGEIFS('Knocking Metrics - Raw'!$G:$G,'Knocking Metrics - Raw'!$C:$C,'Ambassadors - By Market'!$A36,'Knocking Metrics - Raw'!$A:$A,"&gt;="&amp;$B$4),0)</f>
        <v>1.0149999999999999</v>
      </c>
      <c r="G36" s="21">
        <f ca="1">COUNTIFS('Leads - Raw'!$C:$C,'Ambassadors - By Market'!A36,'Leads - Raw'!$D:$D,"&gt;="&amp;'Ambassadors - By Market'!$B$4)</f>
        <v>83</v>
      </c>
      <c r="H36" s="22">
        <f ca="1">G36/COUNTIFS('Employees - Raw'!$C:$C,'Ambassadors - By Market'!$A36)</f>
        <v>3.6086956521739131</v>
      </c>
      <c r="I36" s="20">
        <f ca="1">IFERROR(SUMIFS('Sales Appointments - Raw'!$O:$O,'Sales Appointments - Raw'!$E:$E,"&gt;="&amp;'Ambassadors - By Market'!$B$4,'Sales Appointments - Raw'!$C:$C,'Ambassadors - By Market'!$A23)/COUNTIFS('Sales Appointments - Raw'!$L:$L,FALSE,'Sales Appointments - Raw'!$E:$E,"&gt;="&amp;'Ambassadors - By Market'!$B$4,'Sales Appointments - Raw'!$C:$C,'Ambassadors - By Market'!$A36),0)</f>
        <v>0.33050847457627119</v>
      </c>
      <c r="J36" s="21">
        <f ca="1">COUNTIFS('Opportunities - Raw'!$D:$D,'Ambassadors - By Market'!$A36,'Opportunities - Raw'!$B:$B,"&gt;="&amp;$B$4)</f>
        <v>43</v>
      </c>
      <c r="K36" s="22">
        <f ca="1">J36/COUNTIFS('Employees - Raw'!$C:$C,'Ambassadors - By Market'!$A36)</f>
        <v>1.8695652173913044</v>
      </c>
      <c r="L36" s="20">
        <f ca="1">IFERROR(J36/(G36-SUMIFS('Sales Appointments - Raw'!$P:$P,'Sales Appointments - Raw'!$E:$E,"&gt;="&amp;'Ambassadors - By Market'!$B$4,'Sales Appointments - Raw'!$C:$C,'Ambassadors - By Market'!$A36)),0)</f>
        <v>0.55128205128205132</v>
      </c>
      <c r="M36" s="23">
        <f ca="1">COUNTIFS('CAD Appointments - Raw'!$H:$H,"Failed Roof",'CAD Appointments - Raw'!$C:$C,'Ambassadors - By Market'!$A36,'CAD Appointments - Raw'!$G:$G,"&gt;="&amp;'Ambassadors - By Market'!$B$4)</f>
        <v>12</v>
      </c>
      <c r="N36" s="20">
        <f ca="1">IFERROR(M36/COUNTIFS('CAD Appointments - Raw'!$C:$C,'Ambassadors - By Market'!$A36,'CAD Appointments - Raw'!$G:$G,"&gt;="&amp;'Ambassadors - By Market'!$B$4),0)</f>
        <v>0.23529411764705882</v>
      </c>
      <c r="O36" s="23">
        <f ca="1">COUNTIFS('Opportunities - Raw'!$D:$D,'Ambassadors - By Market'!A36,'Opportunities - Raw'!$H:$H,"&gt;="&amp;'Ambassadors - By Market'!$B$4)</f>
        <v>21</v>
      </c>
      <c r="P36" s="23">
        <f ca="1">COUNTIFS('Opportunities - Raw'!$D:$D,'Ambassadors - By Market'!A36,'Opportunities - Raw'!$I:$I,"&gt;="&amp;'Ambassadors - By Market'!$B$4)</f>
        <v>5</v>
      </c>
    </row>
    <row r="37" spans="1:16" x14ac:dyDescent="0.3">
      <c r="A37" s="6" t="s">
        <v>21</v>
      </c>
      <c r="B37" s="21">
        <f ca="1">SUMIFS('Knocking Metrics - Raw'!$F:$F,'Knocking Metrics - Raw'!$C:$C,'Ambassadors - By Market'!$A37,'Knocking Metrics - Raw'!$A:$A,"&gt;="&amp;$B$4)</f>
        <v>2629</v>
      </c>
      <c r="C37" s="21">
        <f ca="1">IFERROR(AVERAGEIFS('Knocking Metrics - Raw'!$F:$F,'Knocking Metrics - Raw'!$C:$C,'Ambassadors - By Market'!$A37,'Knocking Metrics - Raw'!$A:$A,"&gt;="&amp;$B$4),0)</f>
        <v>79.666666666666671</v>
      </c>
      <c r="D37" s="22">
        <f ca="1">IFERROR(AVERAGEIFS('Knocking Metrics - Raw'!$E:$E,'Knocking Metrics - Raw'!$C:$C,'Ambassadors - By Market'!$A37,'Knocking Metrics - Raw'!$A:$A,"&gt;="&amp;$B$4)/1000/60/60,0)</f>
        <v>4.4563174663299661</v>
      </c>
      <c r="E37" s="21">
        <f ca="1">SUMIFS('Knocking Metrics - Raw'!$G:$G,'Knocking Metrics - Raw'!$C:$C,'Ambassadors - By Market'!$A37,'Knocking Metrics - Raw'!$A:$A,"&gt;="&amp;$B$4)</f>
        <v>28</v>
      </c>
      <c r="F37" s="22">
        <f ca="1">IFERROR(AVERAGEIFS('Knocking Metrics - Raw'!$G:$G,'Knocking Metrics - Raw'!$C:$C,'Ambassadors - By Market'!$A37,'Knocking Metrics - Raw'!$A:$A,"&gt;="&amp;$B$4),0)</f>
        <v>0.84848484848484851</v>
      </c>
      <c r="G37" s="21">
        <f ca="1">COUNTIFS('Leads - Raw'!$C:$C,'Ambassadors - By Market'!A37,'Leads - Raw'!$D:$D,"&gt;="&amp;'Ambassadors - By Market'!$B$4)</f>
        <v>8</v>
      </c>
      <c r="H37" s="22">
        <f ca="1">G37/COUNTIFS('Employees - Raw'!$C:$C,'Ambassadors - By Market'!$A37)</f>
        <v>1.6</v>
      </c>
      <c r="I37" s="20">
        <f ca="1">IFERROR(SUMIFS('Sales Appointments - Raw'!$O:$O,'Sales Appointments - Raw'!$E:$E,"&gt;="&amp;'Ambassadors - By Market'!$B$4,'Sales Appointments - Raw'!$C:$C,'Ambassadors - By Market'!$A24)/COUNTIFS('Sales Appointments - Raw'!$L:$L,FALSE,'Sales Appointments - Raw'!$E:$E,"&gt;="&amp;'Ambassadors - By Market'!$B$4,'Sales Appointments - Raw'!$C:$C,'Ambassadors - By Market'!$A37),0)</f>
        <v>0.1951219512195122</v>
      </c>
      <c r="J37" s="21">
        <f ca="1">COUNTIFS('Opportunities - Raw'!$D:$D,'Ambassadors - By Market'!$A37,'Opportunities - Raw'!$B:$B,"&gt;="&amp;$B$4)</f>
        <v>7</v>
      </c>
      <c r="K37" s="22">
        <f ca="1">J37/COUNTIFS('Employees - Raw'!$C:$C,'Ambassadors - By Market'!$A37)</f>
        <v>1.4</v>
      </c>
      <c r="L37" s="20">
        <f ca="1">IFERROR(J37/(G37-SUMIFS('Sales Appointments - Raw'!$P:$P,'Sales Appointments - Raw'!$E:$E,"&gt;="&amp;'Ambassadors - By Market'!$B$4,'Sales Appointments - Raw'!$C:$C,'Ambassadors - By Market'!$A37)),0)</f>
        <v>0.875</v>
      </c>
      <c r="M37" s="23">
        <f ca="1">COUNTIFS('CAD Appointments - Raw'!$H:$H,"Failed Roof",'CAD Appointments - Raw'!$C:$C,'Ambassadors - By Market'!$A37,'CAD Appointments - Raw'!$G:$G,"&gt;="&amp;'Ambassadors - By Market'!$B$4)</f>
        <v>1</v>
      </c>
      <c r="N37" s="20">
        <f ca="1">IFERROR(M37/COUNTIFS('CAD Appointments - Raw'!$C:$C,'Ambassadors - By Market'!$A37,'CAD Appointments - Raw'!$G:$G,"&gt;="&amp;'Ambassadors - By Market'!$B$4),0)</f>
        <v>0.1</v>
      </c>
      <c r="O37" s="23">
        <f ca="1">COUNTIFS('Opportunities - Raw'!$D:$D,'Ambassadors - By Market'!A37,'Opportunities - Raw'!$H:$H,"&gt;="&amp;'Ambassadors - By Market'!$B$4)</f>
        <v>3</v>
      </c>
      <c r="P37" s="23">
        <f ca="1">COUNTIFS('Opportunities - Raw'!$D:$D,'Ambassadors - By Market'!A37,'Opportunities - Raw'!$I:$I,"&gt;="&amp;'Ambassadors - By Market'!$B$4)</f>
        <v>6</v>
      </c>
    </row>
    <row r="38" spans="1:16" x14ac:dyDescent="0.3">
      <c r="A38" s="6" t="s">
        <v>22</v>
      </c>
      <c r="B38" s="21">
        <f ca="1">SUMIFS('Knocking Metrics - Raw'!$F:$F,'Knocking Metrics - Raw'!$C:$C,'Ambassadors - By Market'!$A38,'Knocking Metrics - Raw'!$A:$A,"&gt;="&amp;$B$4)</f>
        <v>8735</v>
      </c>
      <c r="C38" s="21">
        <f ca="1">IFERROR(AVERAGEIFS('Knocking Metrics - Raw'!$F:$F,'Knocking Metrics - Raw'!$C:$C,'Ambassadors - By Market'!$A38,'Knocking Metrics - Raw'!$A:$A,"&gt;="&amp;$B$4),0)</f>
        <v>101.56976744186046</v>
      </c>
      <c r="D38" s="22">
        <f ca="1">IFERROR(AVERAGEIFS('Knocking Metrics - Raw'!$E:$E,'Knocking Metrics - Raw'!$C:$C,'Ambassadors - By Market'!$A38,'Knocking Metrics - Raw'!$A:$A,"&gt;="&amp;$B$4)/1000/60/60,0)</f>
        <v>4.8008609043927644</v>
      </c>
      <c r="E38" s="21">
        <f ca="1">SUMIFS('Knocking Metrics - Raw'!$G:$G,'Knocking Metrics - Raw'!$C:$C,'Ambassadors - By Market'!$A38,'Knocking Metrics - Raw'!$A:$A,"&gt;="&amp;$B$4)</f>
        <v>88</v>
      </c>
      <c r="F38" s="22">
        <f ca="1">IFERROR(AVERAGEIFS('Knocking Metrics - Raw'!$G:$G,'Knocking Metrics - Raw'!$C:$C,'Ambassadors - By Market'!$A38,'Knocking Metrics - Raw'!$A:$A,"&gt;="&amp;$B$4),0)</f>
        <v>1.0232558139534884</v>
      </c>
      <c r="G38" s="21">
        <f ca="1">COUNTIFS('Leads - Raw'!$C:$C,'Ambassadors - By Market'!A38,'Leads - Raw'!$D:$D,"&gt;="&amp;'Ambassadors - By Market'!$B$4)</f>
        <v>38</v>
      </c>
      <c r="H38" s="22">
        <f ca="1">G38/COUNTIFS('Employees - Raw'!$C:$C,'Ambassadors - By Market'!$A38)</f>
        <v>3.8</v>
      </c>
      <c r="I38" s="20">
        <f ca="1">IFERROR(SUMIFS('Sales Appointments - Raw'!$O:$O,'Sales Appointments - Raw'!$E:$E,"&gt;="&amp;'Ambassadors - By Market'!$B$4,'Sales Appointments - Raw'!$C:$C,'Ambassadors - By Market'!$A25)/COUNTIFS('Sales Appointments - Raw'!$L:$L,FALSE,'Sales Appointments - Raw'!$E:$E,"&gt;="&amp;'Ambassadors - By Market'!$B$4,'Sales Appointments - Raw'!$C:$C,'Ambassadors - By Market'!$A38),0)</f>
        <v>0.44705882352941179</v>
      </c>
      <c r="J38" s="21">
        <f ca="1">COUNTIFS('Opportunities - Raw'!$D:$D,'Ambassadors - By Market'!$A38,'Opportunities - Raw'!$B:$B,"&gt;="&amp;$B$4)</f>
        <v>19</v>
      </c>
      <c r="K38" s="22">
        <f ca="1">J38/COUNTIFS('Employees - Raw'!$C:$C,'Ambassadors - By Market'!$A38)</f>
        <v>1.9</v>
      </c>
      <c r="L38" s="20">
        <f ca="1">IFERROR(J38/(G38-SUMIFS('Sales Appointments - Raw'!$P:$P,'Sales Appointments - Raw'!$E:$E,"&gt;="&amp;'Ambassadors - By Market'!$B$4,'Sales Appointments - Raw'!$C:$C,'Ambassadors - By Market'!$A38)),0)</f>
        <v>0.54285714285714282</v>
      </c>
      <c r="M38" s="23">
        <f ca="1">COUNTIFS('CAD Appointments - Raw'!$H:$H,"Failed Roof",'CAD Appointments - Raw'!$C:$C,'Ambassadors - By Market'!$A38,'CAD Appointments - Raw'!$G:$G,"&gt;="&amp;'Ambassadors - By Market'!$B$4)</f>
        <v>7</v>
      </c>
      <c r="N38" s="20">
        <f ca="1">IFERROR(M38/COUNTIFS('CAD Appointments - Raw'!$C:$C,'Ambassadors - By Market'!$A38,'CAD Appointments - Raw'!$G:$G,"&gt;="&amp;'Ambassadors - By Market'!$B$4),0)</f>
        <v>0.20588235294117646</v>
      </c>
      <c r="O38" s="23">
        <f ca="1">COUNTIFS('Opportunities - Raw'!$D:$D,'Ambassadors - By Market'!A38,'Opportunities - Raw'!$H:$H,"&gt;="&amp;'Ambassadors - By Market'!$B$4)</f>
        <v>12</v>
      </c>
      <c r="P38" s="23">
        <f ca="1">COUNTIFS('Opportunities - Raw'!$D:$D,'Ambassadors - By Market'!A38,'Opportunities - Raw'!$I:$I,"&gt;="&amp;'Ambassadors - By Market'!$B$4)</f>
        <v>4</v>
      </c>
    </row>
    <row r="39" spans="1:16" x14ac:dyDescent="0.3">
      <c r="A39" s="6" t="s">
        <v>23</v>
      </c>
      <c r="B39" s="21">
        <f ca="1">SUMIFS('Knocking Metrics - Raw'!$F:$F,'Knocking Metrics - Raw'!$C:$C,'Ambassadors - By Market'!$A39,'Knocking Metrics - Raw'!$A:$A,"&gt;="&amp;$B$4)</f>
        <v>19948</v>
      </c>
      <c r="C39" s="21">
        <f ca="1">IFERROR(AVERAGEIFS('Knocking Metrics - Raw'!$F:$F,'Knocking Metrics - Raw'!$C:$C,'Ambassadors - By Market'!$A39,'Knocking Metrics - Raw'!$A:$A,"&gt;="&amp;$B$4),0)</f>
        <v>99.243781094527364</v>
      </c>
      <c r="D39" s="22">
        <f ca="1">IFERROR(AVERAGEIFS('Knocking Metrics - Raw'!$E:$E,'Knocking Metrics - Raw'!$C:$C,'Ambassadors - By Market'!$A39,'Knocking Metrics - Raw'!$A:$A,"&gt;="&amp;$B$4)/1000/60/60,0)</f>
        <v>4.5709793421779983</v>
      </c>
      <c r="E39" s="21">
        <f ca="1">SUMIFS('Knocking Metrics - Raw'!$G:$G,'Knocking Metrics - Raw'!$C:$C,'Ambassadors - By Market'!$A39,'Knocking Metrics - Raw'!$A:$A,"&gt;="&amp;$B$4)</f>
        <v>179</v>
      </c>
      <c r="F39" s="22">
        <f ca="1">IFERROR(AVERAGEIFS('Knocking Metrics - Raw'!$G:$G,'Knocking Metrics - Raw'!$C:$C,'Ambassadors - By Market'!$A39,'Knocking Metrics - Raw'!$A:$A,"&gt;="&amp;$B$4),0)</f>
        <v>0.89054726368159209</v>
      </c>
      <c r="G39" s="21">
        <f ca="1">COUNTIFS('Leads - Raw'!$C:$C,'Ambassadors - By Market'!A39,'Leads - Raw'!$D:$D,"&gt;="&amp;'Ambassadors - By Market'!$B$4)</f>
        <v>76</v>
      </c>
      <c r="H39" s="22">
        <f ca="1">G39/COUNTIFS('Employees - Raw'!$C:$C,'Ambassadors - By Market'!$A39)</f>
        <v>3.04</v>
      </c>
      <c r="I39" s="20">
        <f ca="1">IFERROR(SUMIFS('Sales Appointments - Raw'!$O:$O,'Sales Appointments - Raw'!$E:$E,"&gt;="&amp;'Ambassadors - By Market'!$B$4,'Sales Appointments - Raw'!$C:$C,'Ambassadors - By Market'!$A26)/COUNTIFS('Sales Appointments - Raw'!$L:$L,FALSE,'Sales Appointments - Raw'!$E:$E,"&gt;="&amp;'Ambassadors - By Market'!$B$4,'Sales Appointments - Raw'!$C:$C,'Ambassadors - By Market'!$A39),0)</f>
        <v>0.28455284552845528</v>
      </c>
      <c r="J39" s="21">
        <f ca="1">COUNTIFS('Opportunities - Raw'!$D:$D,'Ambassadors - By Market'!$A39,'Opportunities - Raw'!$B:$B,"&gt;="&amp;$B$4)</f>
        <v>42</v>
      </c>
      <c r="K39" s="22">
        <f ca="1">J39/COUNTIFS('Employees - Raw'!$C:$C,'Ambassadors - By Market'!$A39)</f>
        <v>1.68</v>
      </c>
      <c r="L39" s="20">
        <f ca="1">IFERROR(J39/(G39-SUMIFS('Sales Appointments - Raw'!$P:$P,'Sales Appointments - Raw'!$E:$E,"&gt;="&amp;'Ambassadors - By Market'!$B$4,'Sales Appointments - Raw'!$C:$C,'Ambassadors - By Market'!$A39)),0)</f>
        <v>0.62686567164179108</v>
      </c>
      <c r="M39" s="23">
        <f ca="1">COUNTIFS('CAD Appointments - Raw'!$H:$H,"Failed Roof",'CAD Appointments - Raw'!$C:$C,'Ambassadors - By Market'!$A39,'CAD Appointments - Raw'!$G:$G,"&gt;="&amp;'Ambassadors - By Market'!$B$4)</f>
        <v>19</v>
      </c>
      <c r="N39" s="20">
        <f ca="1">IFERROR(M39/COUNTIFS('CAD Appointments - Raw'!$C:$C,'Ambassadors - By Market'!$A39,'CAD Appointments - Raw'!$G:$G,"&gt;="&amp;'Ambassadors - By Market'!$B$4),0)</f>
        <v>0.23456790123456789</v>
      </c>
      <c r="O39" s="23">
        <f ca="1">COUNTIFS('Opportunities - Raw'!$D:$D,'Ambassadors - By Market'!A39,'Opportunities - Raw'!$H:$H,"&gt;="&amp;'Ambassadors - By Market'!$B$4)</f>
        <v>27</v>
      </c>
      <c r="P39" s="23">
        <f ca="1">COUNTIFS('Opportunities - Raw'!$D:$D,'Ambassadors - By Market'!A39,'Opportunities - Raw'!$I:$I,"&gt;="&amp;'Ambassadors - By Market'!$B$4)</f>
        <v>14</v>
      </c>
    </row>
    <row r="40" spans="1:16" x14ac:dyDescent="0.3">
      <c r="A40" s="6" t="s">
        <v>24</v>
      </c>
      <c r="B40" s="21">
        <f ca="1">SUMIFS('Knocking Metrics - Raw'!$F:$F,'Knocking Metrics - Raw'!$C:$C,'Ambassadors - By Market'!$A40,'Knocking Metrics - Raw'!$A:$A,"&gt;="&amp;$B$4)</f>
        <v>2810</v>
      </c>
      <c r="C40" s="21">
        <f ca="1">IFERROR(AVERAGEIFS('Knocking Metrics - Raw'!$F:$F,'Knocking Metrics - Raw'!$C:$C,'Ambassadors - By Market'!$A40,'Knocking Metrics - Raw'!$A:$A,"&gt;="&amp;$B$4),0)</f>
        <v>78.055555555555557</v>
      </c>
      <c r="D40" s="22">
        <f ca="1">IFERROR(AVERAGEIFS('Knocking Metrics - Raw'!$E:$E,'Knocking Metrics - Raw'!$C:$C,'Ambassadors - By Market'!$A40,'Knocking Metrics - Raw'!$A:$A,"&gt;="&amp;$B$4)/1000/60/60,0)</f>
        <v>4.692896211419753</v>
      </c>
      <c r="E40" s="21">
        <f ca="1">SUMIFS('Knocking Metrics - Raw'!$G:$G,'Knocking Metrics - Raw'!$C:$C,'Ambassadors - By Market'!$A40,'Knocking Metrics - Raw'!$A:$A,"&gt;="&amp;$B$4)</f>
        <v>50</v>
      </c>
      <c r="F40" s="22">
        <f ca="1">IFERROR(AVERAGEIFS('Knocking Metrics - Raw'!$G:$G,'Knocking Metrics - Raw'!$C:$C,'Ambassadors - By Market'!$A40,'Knocking Metrics - Raw'!$A:$A,"&gt;="&amp;$B$4),0)</f>
        <v>1.3888888888888888</v>
      </c>
      <c r="G40" s="21">
        <f ca="1">COUNTIFS('Leads - Raw'!$C:$C,'Ambassadors - By Market'!A40,'Leads - Raw'!$D:$D,"&gt;="&amp;'Ambassadors - By Market'!$B$4)</f>
        <v>24</v>
      </c>
      <c r="H40" s="22">
        <f ca="1">G40/COUNTIFS('Employees - Raw'!$C:$C,'Ambassadors - By Market'!$A40)</f>
        <v>4.8</v>
      </c>
      <c r="I40" s="20">
        <f ca="1">IFERROR(SUMIFS('Sales Appointments - Raw'!$O:$O,'Sales Appointments - Raw'!$E:$E,"&gt;="&amp;'Ambassadors - By Market'!$B$4,'Sales Appointments - Raw'!$C:$C,'Ambassadors - By Market'!$A27)/COUNTIFS('Sales Appointments - Raw'!$L:$L,FALSE,'Sales Appointments - Raw'!$E:$E,"&gt;="&amp;'Ambassadors - By Market'!$B$4,'Sales Appointments - Raw'!$C:$C,'Ambassadors - By Market'!$A40),0)</f>
        <v>0.33333333333333331</v>
      </c>
      <c r="J40" s="21">
        <f ca="1">COUNTIFS('Opportunities - Raw'!$D:$D,'Ambassadors - By Market'!$A40,'Opportunities - Raw'!$B:$B,"&gt;="&amp;$B$4)</f>
        <v>15</v>
      </c>
      <c r="K40" s="22">
        <f ca="1">J40/COUNTIFS('Employees - Raw'!$C:$C,'Ambassadors - By Market'!$A40)</f>
        <v>3</v>
      </c>
      <c r="L40" s="20">
        <f ca="1">IFERROR(J40/(G40-SUMIFS('Sales Appointments - Raw'!$P:$P,'Sales Appointments - Raw'!$E:$E,"&gt;="&amp;'Ambassadors - By Market'!$B$4,'Sales Appointments - Raw'!$C:$C,'Ambassadors - By Market'!$A40)),0)</f>
        <v>0.65217391304347827</v>
      </c>
      <c r="M40" s="23">
        <f ca="1">COUNTIFS('CAD Appointments - Raw'!$H:$H,"Failed Roof",'CAD Appointments - Raw'!$C:$C,'Ambassadors - By Market'!$A40,'CAD Appointments - Raw'!$G:$G,"&gt;="&amp;'Ambassadors - By Market'!$B$4)</f>
        <v>1</v>
      </c>
      <c r="N40" s="20">
        <f ca="1">IFERROR(M40/COUNTIFS('CAD Appointments - Raw'!$C:$C,'Ambassadors - By Market'!$A40,'CAD Appointments - Raw'!$G:$G,"&gt;="&amp;'Ambassadors - By Market'!$B$4),0)</f>
        <v>4.5454545454545456E-2</v>
      </c>
      <c r="O40" s="23">
        <f ca="1">COUNTIFS('Opportunities - Raw'!$D:$D,'Ambassadors - By Market'!A40,'Opportunities - Raw'!$H:$H,"&gt;="&amp;'Ambassadors - By Market'!$B$4)</f>
        <v>10</v>
      </c>
      <c r="P40" s="23">
        <f ca="1">COUNTIFS('Opportunities - Raw'!$D:$D,'Ambassadors - By Market'!A40,'Opportunities - Raw'!$I:$I,"&gt;="&amp;'Ambassadors - By Market'!$B$4)</f>
        <v>1</v>
      </c>
    </row>
    <row r="41" spans="1:16" x14ac:dyDescent="0.3">
      <c r="A41" s="6" t="s">
        <v>25</v>
      </c>
      <c r="B41" s="21">
        <f ca="1">SUMIFS('Knocking Metrics - Raw'!$F:$F,'Knocking Metrics - Raw'!$C:$C,'Ambassadors - By Market'!$A41,'Knocking Metrics - Raw'!$A:$A,"&gt;="&amp;$B$4)</f>
        <v>7554</v>
      </c>
      <c r="C41" s="21">
        <f ca="1">IFERROR(AVERAGEIFS('Knocking Metrics - Raw'!$F:$F,'Knocking Metrics - Raw'!$C:$C,'Ambassadors - By Market'!$A41,'Knocking Metrics - Raw'!$A:$A,"&gt;="&amp;$B$4),0)</f>
        <v>84.876404494382029</v>
      </c>
      <c r="D41" s="22">
        <f ca="1">IFERROR(AVERAGEIFS('Knocking Metrics - Raw'!$E:$E,'Knocking Metrics - Raw'!$C:$C,'Ambassadors - By Market'!$A41,'Knocking Metrics - Raw'!$A:$A,"&gt;="&amp;$B$4)/1000/60/60,0)</f>
        <v>4.2097925156054936</v>
      </c>
      <c r="E41" s="21">
        <f ca="1">SUMIFS('Knocking Metrics - Raw'!$G:$G,'Knocking Metrics - Raw'!$C:$C,'Ambassadors - By Market'!$A41,'Knocking Metrics - Raw'!$A:$A,"&gt;="&amp;$B$4)</f>
        <v>95</v>
      </c>
      <c r="F41" s="22">
        <f ca="1">IFERROR(AVERAGEIFS('Knocking Metrics - Raw'!$G:$G,'Knocking Metrics - Raw'!$C:$C,'Ambassadors - By Market'!$A41,'Knocking Metrics - Raw'!$A:$A,"&gt;="&amp;$B$4),0)</f>
        <v>1.0674157303370786</v>
      </c>
      <c r="G41" s="21">
        <f ca="1">COUNTIFS('Leads - Raw'!$C:$C,'Ambassadors - By Market'!A41,'Leads - Raw'!$D:$D,"&gt;="&amp;'Ambassadors - By Market'!$B$4)</f>
        <v>51</v>
      </c>
      <c r="H41" s="22">
        <f ca="1">G41/COUNTIFS('Employees - Raw'!$C:$C,'Ambassadors - By Market'!$A41)</f>
        <v>3.9230769230769229</v>
      </c>
      <c r="I41" s="20">
        <f ca="1">IFERROR(SUMIFS('Sales Appointments - Raw'!$O:$O,'Sales Appointments - Raw'!$E:$E,"&gt;="&amp;'Ambassadors - By Market'!$B$4,'Sales Appointments - Raw'!$C:$C,'Ambassadors - By Market'!$A28)/COUNTIFS('Sales Appointments - Raw'!$L:$L,FALSE,'Sales Appointments - Raw'!$E:$E,"&gt;="&amp;'Ambassadors - By Market'!$B$4,'Sales Appointments - Raw'!$C:$C,'Ambassadors - By Market'!$A41),0)</f>
        <v>0.46078431372549017</v>
      </c>
      <c r="J41" s="21">
        <f ca="1">COUNTIFS('Opportunities - Raw'!$D:$D,'Ambassadors - By Market'!$A41,'Opportunities - Raw'!$B:$B,"&gt;="&amp;$B$4)</f>
        <v>17</v>
      </c>
      <c r="K41" s="22">
        <f ca="1">J41/COUNTIFS('Employees - Raw'!$C:$C,'Ambassadors - By Market'!$A41)</f>
        <v>1.3076923076923077</v>
      </c>
      <c r="L41" s="20">
        <f ca="1">IFERROR(J41/(G41-SUMIFS('Sales Appointments - Raw'!$P:$P,'Sales Appointments - Raw'!$E:$E,"&gt;="&amp;'Ambassadors - By Market'!$B$4,'Sales Appointments - Raw'!$C:$C,'Ambassadors - By Market'!$A41)),0)</f>
        <v>0.38636363636363635</v>
      </c>
      <c r="M41" s="23">
        <f ca="1">COUNTIFS('CAD Appointments - Raw'!$H:$H,"Failed Roof",'CAD Appointments - Raw'!$C:$C,'Ambassadors - By Market'!$A41,'CAD Appointments - Raw'!$G:$G,"&gt;="&amp;'Ambassadors - By Market'!$B$4)</f>
        <v>7</v>
      </c>
      <c r="N41" s="20">
        <f ca="1">IFERROR(M41/COUNTIFS('CAD Appointments - Raw'!$C:$C,'Ambassadors - By Market'!$A41,'CAD Appointments - Raw'!$G:$G,"&gt;="&amp;'Ambassadors - By Market'!$B$4),0)</f>
        <v>0.31818181818181818</v>
      </c>
      <c r="O41" s="23">
        <f ca="1">COUNTIFS('Opportunities - Raw'!$D:$D,'Ambassadors - By Market'!A41,'Opportunities - Raw'!$H:$H,"&gt;="&amp;'Ambassadors - By Market'!$B$4)</f>
        <v>9</v>
      </c>
      <c r="P41" s="23">
        <f ca="1">COUNTIFS('Opportunities - Raw'!$D:$D,'Ambassadors - By Market'!A41,'Opportunities - Raw'!$I:$I,"&gt;="&amp;'Ambassadors - By Market'!$B$4)</f>
        <v>6</v>
      </c>
    </row>
    <row r="42" spans="1:16" x14ac:dyDescent="0.3">
      <c r="A42" s="6" t="s">
        <v>26</v>
      </c>
      <c r="B42" s="21">
        <f ca="1">SUMIFS('Knocking Metrics - Raw'!$F:$F,'Knocking Metrics - Raw'!$C:$C,'Ambassadors - By Market'!$A42,'Knocking Metrics - Raw'!$A:$A,"&gt;="&amp;$B$4)</f>
        <v>9206</v>
      </c>
      <c r="C42" s="21">
        <f ca="1">IFERROR(AVERAGEIFS('Knocking Metrics - Raw'!$F:$F,'Knocking Metrics - Raw'!$C:$C,'Ambassadors - By Market'!$A42,'Knocking Metrics - Raw'!$A:$A,"&gt;="&amp;$B$4),0)</f>
        <v>92.98989898989899</v>
      </c>
      <c r="D42" s="22">
        <f ca="1">IFERROR(AVERAGEIFS('Knocking Metrics - Raw'!$E:$E,'Knocking Metrics - Raw'!$C:$C,'Ambassadors - By Market'!$A42,'Knocking Metrics - Raw'!$A:$A,"&gt;="&amp;$B$4)/1000/60/60,0)</f>
        <v>4.3433840011223346</v>
      </c>
      <c r="E42" s="21">
        <f ca="1">SUMIFS('Knocking Metrics - Raw'!$G:$G,'Knocking Metrics - Raw'!$C:$C,'Ambassadors - By Market'!$A42,'Knocking Metrics - Raw'!$A:$A,"&gt;="&amp;$B$4)</f>
        <v>47</v>
      </c>
      <c r="F42" s="22">
        <f ca="1">IFERROR(AVERAGEIFS('Knocking Metrics - Raw'!$G:$G,'Knocking Metrics - Raw'!$C:$C,'Ambassadors - By Market'!$A42,'Knocking Metrics - Raw'!$A:$A,"&gt;="&amp;$B$4),0)</f>
        <v>0.47474747474747475</v>
      </c>
      <c r="G42" s="21">
        <f ca="1">COUNTIFS('Leads - Raw'!$C:$C,'Ambassadors - By Market'!A42,'Leads - Raw'!$D:$D,"&gt;="&amp;'Ambassadors - By Market'!$B$4)</f>
        <v>20</v>
      </c>
      <c r="H42" s="22">
        <f ca="1">G42/COUNTIFS('Employees - Raw'!$C:$C,'Ambassadors - By Market'!$A42)</f>
        <v>1.8181818181818181</v>
      </c>
      <c r="I42" s="20">
        <f ca="1">IFERROR(SUMIFS('Sales Appointments - Raw'!$O:$O,'Sales Appointments - Raw'!$E:$E,"&gt;="&amp;'Ambassadors - By Market'!$B$4,'Sales Appointments - Raw'!$C:$C,'Ambassadors - By Market'!$A29)/COUNTIFS('Sales Appointments - Raw'!$L:$L,FALSE,'Sales Appointments - Raw'!$E:$E,"&gt;="&amp;'Ambassadors - By Market'!$B$4,'Sales Appointments - Raw'!$C:$C,'Ambassadors - By Market'!$A42),0)</f>
        <v>0.27941176470588236</v>
      </c>
      <c r="J42" s="21">
        <f ca="1">COUNTIFS('Opportunities - Raw'!$D:$D,'Ambassadors - By Market'!$A42,'Opportunities - Raw'!$B:$B,"&gt;="&amp;$B$4)</f>
        <v>8</v>
      </c>
      <c r="K42" s="22">
        <f ca="1">J42/COUNTIFS('Employees - Raw'!$C:$C,'Ambassadors - By Market'!$A42)</f>
        <v>0.72727272727272729</v>
      </c>
      <c r="L42" s="20">
        <f ca="1">IFERROR(J42/(G42-SUMIFS('Sales Appointments - Raw'!$P:$P,'Sales Appointments - Raw'!$E:$E,"&gt;="&amp;'Ambassadors - By Market'!$B$4,'Sales Appointments - Raw'!$C:$C,'Ambassadors - By Market'!$A42)),0)</f>
        <v>0.42105263157894735</v>
      </c>
      <c r="M42" s="23">
        <f ca="1">COUNTIFS('CAD Appointments - Raw'!$H:$H,"Failed Roof",'CAD Appointments - Raw'!$C:$C,'Ambassadors - By Market'!$A42,'CAD Appointments - Raw'!$G:$G,"&gt;="&amp;'Ambassadors - By Market'!$B$4)</f>
        <v>4</v>
      </c>
      <c r="N42" s="20">
        <f ca="1">IFERROR(M42/COUNTIFS('CAD Appointments - Raw'!$C:$C,'Ambassadors - By Market'!$A42,'CAD Appointments - Raw'!$G:$G,"&gt;="&amp;'Ambassadors - By Market'!$B$4),0)</f>
        <v>0.30769230769230771</v>
      </c>
      <c r="O42" s="23">
        <f ca="1">COUNTIFS('Opportunities - Raw'!$D:$D,'Ambassadors - By Market'!A42,'Opportunities - Raw'!$H:$H,"&gt;="&amp;'Ambassadors - By Market'!$B$4)</f>
        <v>5</v>
      </c>
      <c r="P42" s="23">
        <f ca="1">COUNTIFS('Opportunities - Raw'!$D:$D,'Ambassadors - By Market'!A42,'Opportunities - Raw'!$I:$I,"&gt;="&amp;'Ambassadors - By Market'!$B$4)</f>
        <v>4</v>
      </c>
    </row>
    <row r="43" spans="1:16" x14ac:dyDescent="0.3">
      <c r="A43" s="7" t="s">
        <v>27</v>
      </c>
      <c r="B43" s="24">
        <f ca="1">SUM(B36:B42)</f>
        <v>69091</v>
      </c>
      <c r="C43" s="25">
        <f ca="1">IFERROR(AVERAGEIFS('Knocking Metrics - Raw'!$F:$F,'Knocking Metrics - Raw'!$A:$A,"&gt;="&amp;$B$4),0)</f>
        <v>92.864247311827953</v>
      </c>
      <c r="D43" s="26">
        <f ca="1">IFERROR(AVERAGEIFS('Knocking Metrics - Raw'!$E:$E,'Knocking Metrics - Raw'!$A:$A,"&gt;="&amp;$B$4)/1000/60/60,0)</f>
        <v>4.5011222543309435</v>
      </c>
      <c r="E43" s="24">
        <f ca="1">SUM(E36:E42)</f>
        <v>690</v>
      </c>
      <c r="F43" s="26">
        <f ca="1">IFERROR(AVERAGEIFS('Knocking Metrics - Raw'!$G:$G,'Knocking Metrics - Raw'!$A:$A,"&gt;="&amp;$B$4),0)</f>
        <v>0.92741935483870963</v>
      </c>
      <c r="G43" s="24">
        <f ca="1">SUM(G36:G42)</f>
        <v>300</v>
      </c>
      <c r="H43" s="26">
        <f ca="1">G43/(COUNTA('Employees - Raw'!$A:$A)-1)</f>
        <v>1.1320754716981132</v>
      </c>
      <c r="I43" s="14">
        <f ca="1">IFERROR(SUMIFS('Sales Appointments - Raw'!$O:$O,'Sales Appointments - Raw'!$E:$E,"&gt;="&amp;'Ambassadors - By Market'!$B$4)/COUNTIFS('Sales Appointments - Raw'!$L:$L,FALSE,'Sales Appointments - Raw'!$E:$E,"&gt;="&amp;'Ambassadors - By Market'!$B$4),0)</f>
        <v>0.35067437379576105</v>
      </c>
      <c r="J43" s="24">
        <f ca="1">SUM(J36:J42)</f>
        <v>151</v>
      </c>
      <c r="K43" s="26">
        <f ca="1">J43/(COUNTA('Employees - Raw'!$A:$A)-1)</f>
        <v>0.56981132075471697</v>
      </c>
      <c r="L43" s="14">
        <f ca="1">IFERROR(J43/(G43-SUMIFS('Sales Appointments - Raw'!$P:$P,'Sales Appointments - Raw'!$E:$E,"&gt;="&amp;'Ambassadors - By Market'!$B$4)),0)</f>
        <v>0.56343283582089554</v>
      </c>
      <c r="M43" s="27">
        <f ca="1">SUM(M36:M42)</f>
        <v>51</v>
      </c>
      <c r="N43" s="14">
        <f ca="1">IFERROR(M43/COUNTIFS('CAD Appointments - Raw'!$G:$G,"&gt;="&amp;'Ambassadors - By Market'!$B$4,'CAD Appointments - Raw'!$C:$C,"&lt;&gt;"&amp;""),0)</f>
        <v>0.21888412017167383</v>
      </c>
      <c r="O43" s="27">
        <f ca="1">SUM(O36:O42)</f>
        <v>87</v>
      </c>
      <c r="P43" s="27">
        <f ca="1">SUM(P36:P42)</f>
        <v>40</v>
      </c>
    </row>
  </sheetData>
  <pageMargins left="0.7" right="0.7" top="0.75" bottom="0.75" header="0.3" footer="0.3"/>
  <pageSetup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4"/>
  <sheetViews>
    <sheetView workbookViewId="0"/>
  </sheetViews>
  <sheetFormatPr defaultRowHeight="14.4" x14ac:dyDescent="0.3"/>
  <sheetData>
    <row r="1" spans="1:12" x14ac:dyDescent="0.3">
      <c r="A1" t="s">
        <v>1563</v>
      </c>
      <c r="B1" t="s">
        <v>183</v>
      </c>
      <c r="C1" t="s">
        <v>1564</v>
      </c>
      <c r="D1" t="s">
        <v>734</v>
      </c>
      <c r="E1" t="s">
        <v>739</v>
      </c>
      <c r="F1" t="s">
        <v>275</v>
      </c>
      <c r="G1" t="s">
        <v>1565</v>
      </c>
      <c r="H1" t="s">
        <v>738</v>
      </c>
      <c r="I1" t="s">
        <v>740</v>
      </c>
      <c r="J1" t="s">
        <v>741</v>
      </c>
      <c r="K1" t="s">
        <v>742</v>
      </c>
      <c r="L1" t="s">
        <v>1566</v>
      </c>
    </row>
    <row r="2" spans="1:12" x14ac:dyDescent="0.3">
      <c r="A2" t="s">
        <v>1567</v>
      </c>
      <c r="B2" t="s">
        <v>42</v>
      </c>
      <c r="C2" t="s">
        <v>25</v>
      </c>
      <c r="D2" t="s">
        <v>25</v>
      </c>
      <c r="E2" t="s">
        <v>136</v>
      </c>
      <c r="F2" t="s">
        <v>322</v>
      </c>
      <c r="G2" s="38">
        <v>42675</v>
      </c>
      <c r="H2" t="s">
        <v>1568</v>
      </c>
      <c r="I2" t="b">
        <v>0</v>
      </c>
      <c r="J2" t="b">
        <v>1</v>
      </c>
      <c r="K2" t="b">
        <v>0</v>
      </c>
      <c r="L2">
        <v>0</v>
      </c>
    </row>
    <row r="3" spans="1:12" x14ac:dyDescent="0.3">
      <c r="A3" t="s">
        <v>1569</v>
      </c>
      <c r="B3" t="s">
        <v>100</v>
      </c>
      <c r="C3" t="s">
        <v>24</v>
      </c>
      <c r="D3" t="s">
        <v>21</v>
      </c>
      <c r="E3" t="s">
        <v>170</v>
      </c>
      <c r="F3" t="s">
        <v>170</v>
      </c>
      <c r="G3" s="38">
        <v>42675</v>
      </c>
      <c r="H3" t="s">
        <v>1570</v>
      </c>
      <c r="I3" t="b">
        <v>1</v>
      </c>
      <c r="J3" t="b">
        <v>0</v>
      </c>
      <c r="K3" t="b">
        <v>0</v>
      </c>
      <c r="L3">
        <v>1</v>
      </c>
    </row>
    <row r="4" spans="1:12" x14ac:dyDescent="0.3">
      <c r="A4" t="s">
        <v>1571</v>
      </c>
      <c r="D4" t="s">
        <v>25</v>
      </c>
      <c r="E4" t="s">
        <v>157</v>
      </c>
      <c r="F4" t="s">
        <v>165</v>
      </c>
      <c r="G4" s="38">
        <v>42675</v>
      </c>
      <c r="H4" t="s">
        <v>742</v>
      </c>
      <c r="I4" t="b">
        <v>1</v>
      </c>
      <c r="J4" t="b">
        <v>1</v>
      </c>
      <c r="K4" t="b">
        <v>0</v>
      </c>
      <c r="L4">
        <v>1</v>
      </c>
    </row>
    <row r="5" spans="1:12" x14ac:dyDescent="0.3">
      <c r="A5" t="s">
        <v>1572</v>
      </c>
      <c r="B5" t="s">
        <v>113</v>
      </c>
      <c r="C5" t="s">
        <v>23</v>
      </c>
      <c r="D5" t="s">
        <v>23</v>
      </c>
      <c r="E5" t="s">
        <v>148</v>
      </c>
      <c r="F5" t="s">
        <v>155</v>
      </c>
      <c r="G5" s="38">
        <v>42675</v>
      </c>
      <c r="H5" t="s">
        <v>1570</v>
      </c>
      <c r="I5" t="b">
        <v>1</v>
      </c>
      <c r="J5" t="b">
        <v>0</v>
      </c>
      <c r="K5" t="b">
        <v>0</v>
      </c>
      <c r="L5">
        <v>1</v>
      </c>
    </row>
    <row r="6" spans="1:12" x14ac:dyDescent="0.3">
      <c r="A6" t="s">
        <v>1573</v>
      </c>
      <c r="D6" t="s">
        <v>23</v>
      </c>
      <c r="E6" t="s">
        <v>148</v>
      </c>
      <c r="F6" t="s">
        <v>155</v>
      </c>
      <c r="G6" s="38">
        <v>42675</v>
      </c>
      <c r="H6" t="s">
        <v>1570</v>
      </c>
      <c r="I6" t="b">
        <v>1</v>
      </c>
      <c r="J6" t="b">
        <v>0</v>
      </c>
      <c r="K6" t="b">
        <v>0</v>
      </c>
      <c r="L6">
        <v>1</v>
      </c>
    </row>
    <row r="7" spans="1:12" x14ac:dyDescent="0.3">
      <c r="A7" t="s">
        <v>1574</v>
      </c>
      <c r="B7" t="s">
        <v>45</v>
      </c>
      <c r="C7" t="s">
        <v>20</v>
      </c>
      <c r="D7" t="s">
        <v>20</v>
      </c>
      <c r="E7" t="s">
        <v>960</v>
      </c>
      <c r="F7" t="s">
        <v>268</v>
      </c>
      <c r="G7" s="38">
        <v>42675</v>
      </c>
      <c r="H7" t="s">
        <v>1575</v>
      </c>
      <c r="I7" t="b">
        <v>0</v>
      </c>
      <c r="J7" t="b">
        <v>1</v>
      </c>
      <c r="K7" t="b">
        <v>0</v>
      </c>
      <c r="L7">
        <v>0</v>
      </c>
    </row>
    <row r="8" spans="1:12" x14ac:dyDescent="0.3">
      <c r="A8" t="s">
        <v>1576</v>
      </c>
      <c r="D8" t="s">
        <v>22</v>
      </c>
      <c r="E8" t="s">
        <v>142</v>
      </c>
      <c r="F8" t="s">
        <v>322</v>
      </c>
      <c r="G8" s="38">
        <v>42675</v>
      </c>
      <c r="H8" t="s">
        <v>1568</v>
      </c>
      <c r="I8" t="b">
        <v>0</v>
      </c>
      <c r="J8" t="b">
        <v>1</v>
      </c>
      <c r="K8" t="b">
        <v>0</v>
      </c>
      <c r="L8">
        <v>0</v>
      </c>
    </row>
    <row r="9" spans="1:12" x14ac:dyDescent="0.3">
      <c r="A9" t="s">
        <v>1577</v>
      </c>
      <c r="B9" t="s">
        <v>118</v>
      </c>
      <c r="C9" t="s">
        <v>22</v>
      </c>
      <c r="D9" t="s">
        <v>26</v>
      </c>
      <c r="E9" t="s">
        <v>146</v>
      </c>
      <c r="F9" t="s">
        <v>322</v>
      </c>
      <c r="G9" s="38">
        <v>42675</v>
      </c>
      <c r="H9" t="s">
        <v>1568</v>
      </c>
      <c r="I9" t="b">
        <v>0</v>
      </c>
      <c r="J9" t="b">
        <v>1</v>
      </c>
      <c r="K9" t="b">
        <v>0</v>
      </c>
      <c r="L9">
        <v>0</v>
      </c>
    </row>
    <row r="10" spans="1:12" x14ac:dyDescent="0.3">
      <c r="A10" t="s">
        <v>1578</v>
      </c>
      <c r="B10" t="s">
        <v>47</v>
      </c>
      <c r="C10" t="s">
        <v>20</v>
      </c>
      <c r="D10" t="s">
        <v>20</v>
      </c>
      <c r="E10" t="s">
        <v>161</v>
      </c>
      <c r="F10" t="s">
        <v>268</v>
      </c>
      <c r="G10" s="38">
        <v>42675</v>
      </c>
      <c r="H10" t="s">
        <v>754</v>
      </c>
      <c r="I10" t="b">
        <v>0</v>
      </c>
      <c r="J10" t="b">
        <v>0</v>
      </c>
      <c r="K10" t="b">
        <v>0</v>
      </c>
      <c r="L10">
        <v>0</v>
      </c>
    </row>
    <row r="11" spans="1:12" x14ac:dyDescent="0.3">
      <c r="A11" t="s">
        <v>1579</v>
      </c>
      <c r="B11" t="s">
        <v>96</v>
      </c>
      <c r="C11" t="s">
        <v>23</v>
      </c>
      <c r="D11" t="s">
        <v>23</v>
      </c>
      <c r="E11" t="s">
        <v>163</v>
      </c>
      <c r="F11" t="s">
        <v>322</v>
      </c>
      <c r="G11" s="38">
        <v>42675</v>
      </c>
      <c r="H11" t="s">
        <v>1568</v>
      </c>
      <c r="I11" t="b">
        <v>0</v>
      </c>
      <c r="J11" t="b">
        <v>1</v>
      </c>
      <c r="K11" t="b">
        <v>0</v>
      </c>
      <c r="L11">
        <v>0</v>
      </c>
    </row>
    <row r="12" spans="1:12" x14ac:dyDescent="0.3">
      <c r="A12" t="s">
        <v>1580</v>
      </c>
      <c r="B12" t="s">
        <v>332</v>
      </c>
      <c r="C12" t="s">
        <v>22</v>
      </c>
      <c r="D12" t="s">
        <v>22</v>
      </c>
      <c r="E12" t="s">
        <v>135</v>
      </c>
      <c r="F12" t="s">
        <v>164</v>
      </c>
      <c r="G12" s="38">
        <v>42675</v>
      </c>
      <c r="H12" t="s">
        <v>1570</v>
      </c>
      <c r="I12" t="b">
        <v>1</v>
      </c>
      <c r="J12" t="b">
        <v>0</v>
      </c>
      <c r="K12" t="b">
        <v>0</v>
      </c>
      <c r="L12">
        <v>1</v>
      </c>
    </row>
    <row r="13" spans="1:12" x14ac:dyDescent="0.3">
      <c r="A13" t="s">
        <v>1581</v>
      </c>
      <c r="B13" t="s">
        <v>129</v>
      </c>
      <c r="C13" t="s">
        <v>20</v>
      </c>
      <c r="D13" t="s">
        <v>20</v>
      </c>
      <c r="E13" t="s">
        <v>960</v>
      </c>
      <c r="F13" t="s">
        <v>155</v>
      </c>
      <c r="G13" s="38">
        <v>42675</v>
      </c>
      <c r="H13" t="s">
        <v>1570</v>
      </c>
      <c r="I13" t="b">
        <v>1</v>
      </c>
      <c r="J13" t="b">
        <v>0</v>
      </c>
      <c r="K13" t="b">
        <v>0</v>
      </c>
      <c r="L13">
        <v>1</v>
      </c>
    </row>
    <row r="14" spans="1:12" x14ac:dyDescent="0.3">
      <c r="A14" t="s">
        <v>1582</v>
      </c>
      <c r="B14" t="s">
        <v>119</v>
      </c>
      <c r="C14" t="s">
        <v>26</v>
      </c>
      <c r="D14" t="s">
        <v>26</v>
      </c>
      <c r="E14" t="s">
        <v>150</v>
      </c>
      <c r="F14" t="s">
        <v>322</v>
      </c>
      <c r="G14" s="38">
        <v>42675</v>
      </c>
      <c r="H14" t="s">
        <v>1568</v>
      </c>
      <c r="I14" t="b">
        <v>0</v>
      </c>
      <c r="J14" t="b">
        <v>1</v>
      </c>
      <c r="K14" t="b">
        <v>0</v>
      </c>
      <c r="L14">
        <v>0</v>
      </c>
    </row>
    <row r="15" spans="1:12" x14ac:dyDescent="0.3">
      <c r="A15" t="s">
        <v>1583</v>
      </c>
      <c r="B15" t="s">
        <v>80</v>
      </c>
      <c r="C15" t="s">
        <v>23</v>
      </c>
      <c r="D15" t="s">
        <v>23</v>
      </c>
      <c r="E15" t="s">
        <v>148</v>
      </c>
      <c r="F15" t="s">
        <v>268</v>
      </c>
      <c r="G15" s="38">
        <v>42675</v>
      </c>
      <c r="H15" t="s">
        <v>1575</v>
      </c>
      <c r="I15" t="b">
        <v>1</v>
      </c>
      <c r="J15" t="b">
        <v>1</v>
      </c>
      <c r="K15" t="b">
        <v>0</v>
      </c>
      <c r="L15">
        <v>0</v>
      </c>
    </row>
    <row r="16" spans="1:12" x14ac:dyDescent="0.3">
      <c r="A16" t="s">
        <v>1584</v>
      </c>
      <c r="B16" t="s">
        <v>89</v>
      </c>
      <c r="C16" t="s">
        <v>21</v>
      </c>
      <c r="D16" t="s">
        <v>21</v>
      </c>
      <c r="E16" t="s">
        <v>143</v>
      </c>
      <c r="F16" t="s">
        <v>143</v>
      </c>
      <c r="G16" s="38">
        <v>42675</v>
      </c>
      <c r="H16" t="s">
        <v>1585</v>
      </c>
      <c r="I16" t="b">
        <v>1</v>
      </c>
      <c r="J16" t="b">
        <v>0</v>
      </c>
      <c r="K16" t="b">
        <v>0</v>
      </c>
      <c r="L16">
        <v>1</v>
      </c>
    </row>
    <row r="17" spans="1:12" x14ac:dyDescent="0.3">
      <c r="A17" t="s">
        <v>1586</v>
      </c>
      <c r="B17" t="s">
        <v>42</v>
      </c>
      <c r="C17" t="s">
        <v>25</v>
      </c>
      <c r="D17" t="s">
        <v>25</v>
      </c>
      <c r="E17" t="s">
        <v>165</v>
      </c>
      <c r="F17" t="s">
        <v>165</v>
      </c>
      <c r="G17" s="38">
        <v>42675</v>
      </c>
      <c r="H17" t="s">
        <v>1570</v>
      </c>
      <c r="I17" t="b">
        <v>1</v>
      </c>
      <c r="J17" t="b">
        <v>0</v>
      </c>
      <c r="K17" t="b">
        <v>0</v>
      </c>
      <c r="L17">
        <v>1</v>
      </c>
    </row>
    <row r="18" spans="1:12" x14ac:dyDescent="0.3">
      <c r="A18" t="s">
        <v>1587</v>
      </c>
      <c r="B18" t="s">
        <v>129</v>
      </c>
      <c r="C18" t="s">
        <v>20</v>
      </c>
      <c r="D18" t="s">
        <v>20</v>
      </c>
      <c r="E18" t="s">
        <v>147</v>
      </c>
      <c r="F18" t="s">
        <v>281</v>
      </c>
      <c r="G18" s="38">
        <v>42675</v>
      </c>
      <c r="H18" t="s">
        <v>754</v>
      </c>
      <c r="I18" t="b">
        <v>0</v>
      </c>
      <c r="J18" t="b">
        <v>0</v>
      </c>
      <c r="K18" t="b">
        <v>0</v>
      </c>
      <c r="L18">
        <v>0</v>
      </c>
    </row>
    <row r="19" spans="1:12" x14ac:dyDescent="0.3">
      <c r="A19" t="s">
        <v>1588</v>
      </c>
      <c r="D19" t="s">
        <v>26</v>
      </c>
      <c r="E19" t="s">
        <v>146</v>
      </c>
      <c r="F19" t="s">
        <v>322</v>
      </c>
      <c r="G19" s="38">
        <v>42675</v>
      </c>
      <c r="H19" t="s">
        <v>1575</v>
      </c>
      <c r="I19" t="b">
        <v>0</v>
      </c>
      <c r="J19" t="b">
        <v>1</v>
      </c>
      <c r="K19" t="b">
        <v>0</v>
      </c>
      <c r="L19">
        <v>0</v>
      </c>
    </row>
    <row r="20" spans="1:12" x14ac:dyDescent="0.3">
      <c r="A20" t="s">
        <v>1589</v>
      </c>
      <c r="B20" t="s">
        <v>112</v>
      </c>
      <c r="C20" t="s">
        <v>23</v>
      </c>
      <c r="D20" t="s">
        <v>23</v>
      </c>
      <c r="E20" t="s">
        <v>148</v>
      </c>
      <c r="F20" t="s">
        <v>268</v>
      </c>
      <c r="G20" s="38">
        <v>42675</v>
      </c>
      <c r="I20" t="b">
        <v>1</v>
      </c>
      <c r="J20" t="b">
        <v>1</v>
      </c>
      <c r="K20" t="b">
        <v>0</v>
      </c>
      <c r="L20">
        <v>0</v>
      </c>
    </row>
    <row r="21" spans="1:12" x14ac:dyDescent="0.3">
      <c r="A21" t="s">
        <v>1590</v>
      </c>
      <c r="B21" t="s">
        <v>89</v>
      </c>
      <c r="C21" t="s">
        <v>21</v>
      </c>
      <c r="D21" t="s">
        <v>21</v>
      </c>
      <c r="E21" t="s">
        <v>162</v>
      </c>
      <c r="F21" t="s">
        <v>268</v>
      </c>
      <c r="G21" s="38">
        <v>42675</v>
      </c>
      <c r="H21" t="s">
        <v>1575</v>
      </c>
      <c r="I21" t="b">
        <v>0</v>
      </c>
      <c r="J21" t="b">
        <v>1</v>
      </c>
      <c r="K21" t="b">
        <v>0</v>
      </c>
      <c r="L21">
        <v>0</v>
      </c>
    </row>
    <row r="22" spans="1:12" x14ac:dyDescent="0.3">
      <c r="A22" t="s">
        <v>1591</v>
      </c>
      <c r="B22" t="s">
        <v>114</v>
      </c>
      <c r="C22" t="s">
        <v>23</v>
      </c>
      <c r="D22" t="s">
        <v>22</v>
      </c>
      <c r="E22" t="s">
        <v>135</v>
      </c>
      <c r="F22" t="s">
        <v>155</v>
      </c>
      <c r="G22" s="38">
        <v>42675</v>
      </c>
      <c r="H22" t="s">
        <v>1570</v>
      </c>
      <c r="I22" t="b">
        <v>1</v>
      </c>
      <c r="J22" t="b">
        <v>0</v>
      </c>
      <c r="K22" t="b">
        <v>0</v>
      </c>
      <c r="L22">
        <v>1</v>
      </c>
    </row>
    <row r="23" spans="1:12" x14ac:dyDescent="0.3">
      <c r="A23" t="s">
        <v>1592</v>
      </c>
      <c r="B23" t="s">
        <v>46</v>
      </c>
      <c r="C23" t="s">
        <v>20</v>
      </c>
      <c r="D23" t="s">
        <v>23</v>
      </c>
      <c r="E23" t="s">
        <v>168</v>
      </c>
      <c r="F23" t="s">
        <v>322</v>
      </c>
      <c r="G23" s="38">
        <v>42675</v>
      </c>
      <c r="H23" t="s">
        <v>1568</v>
      </c>
      <c r="I23" t="b">
        <v>0</v>
      </c>
      <c r="J23" t="b">
        <v>1</v>
      </c>
      <c r="K23" t="b">
        <v>0</v>
      </c>
      <c r="L23">
        <v>0</v>
      </c>
    </row>
    <row r="24" spans="1:12" x14ac:dyDescent="0.3">
      <c r="A24" t="s">
        <v>1593</v>
      </c>
      <c r="B24" t="s">
        <v>46</v>
      </c>
      <c r="C24" t="s">
        <v>20</v>
      </c>
      <c r="D24" t="s">
        <v>23</v>
      </c>
      <c r="E24" t="s">
        <v>168</v>
      </c>
      <c r="F24" t="s">
        <v>322</v>
      </c>
      <c r="G24" s="38">
        <v>42675</v>
      </c>
      <c r="H24" t="s">
        <v>1568</v>
      </c>
      <c r="I24" t="b">
        <v>0</v>
      </c>
      <c r="J24" t="b">
        <v>1</v>
      </c>
      <c r="K24" t="b">
        <v>0</v>
      </c>
      <c r="L24">
        <v>0</v>
      </c>
    </row>
    <row r="25" spans="1:12" x14ac:dyDescent="0.3">
      <c r="A25" t="s">
        <v>1594</v>
      </c>
      <c r="B25" t="s">
        <v>132</v>
      </c>
      <c r="C25" t="s">
        <v>20</v>
      </c>
      <c r="D25" t="s">
        <v>20</v>
      </c>
      <c r="E25" t="s">
        <v>152</v>
      </c>
      <c r="F25" t="s">
        <v>79</v>
      </c>
      <c r="G25" s="38">
        <v>42675</v>
      </c>
      <c r="H25" t="s">
        <v>754</v>
      </c>
      <c r="I25" t="b">
        <v>0</v>
      </c>
      <c r="J25" t="b">
        <v>1</v>
      </c>
      <c r="K25" t="b">
        <v>0</v>
      </c>
      <c r="L25">
        <v>0</v>
      </c>
    </row>
    <row r="26" spans="1:12" x14ac:dyDescent="0.3">
      <c r="A26" t="s">
        <v>1595</v>
      </c>
      <c r="B26" t="s">
        <v>115</v>
      </c>
      <c r="C26" t="s">
        <v>22</v>
      </c>
      <c r="D26" t="s">
        <v>26</v>
      </c>
      <c r="E26" t="s">
        <v>150</v>
      </c>
      <c r="F26" t="s">
        <v>137</v>
      </c>
      <c r="G26" s="38">
        <v>42675</v>
      </c>
      <c r="H26" t="s">
        <v>1570</v>
      </c>
      <c r="I26" t="b">
        <v>1</v>
      </c>
      <c r="J26" t="b">
        <v>0</v>
      </c>
      <c r="K26" t="b">
        <v>0</v>
      </c>
      <c r="L26">
        <v>1</v>
      </c>
    </row>
    <row r="27" spans="1:12" x14ac:dyDescent="0.3">
      <c r="A27" t="s">
        <v>1596</v>
      </c>
      <c r="D27" t="s">
        <v>23</v>
      </c>
      <c r="E27" t="s">
        <v>163</v>
      </c>
      <c r="F27" t="s">
        <v>164</v>
      </c>
      <c r="G27" s="38">
        <v>42675</v>
      </c>
      <c r="H27" t="s">
        <v>1597</v>
      </c>
      <c r="I27" t="b">
        <v>1</v>
      </c>
      <c r="J27" t="b">
        <v>0</v>
      </c>
      <c r="K27" t="b">
        <v>0</v>
      </c>
      <c r="L27">
        <v>1</v>
      </c>
    </row>
    <row r="28" spans="1:12" x14ac:dyDescent="0.3">
      <c r="A28" t="s">
        <v>1598</v>
      </c>
      <c r="B28" t="s">
        <v>118</v>
      </c>
      <c r="C28" t="s">
        <v>22</v>
      </c>
      <c r="D28" t="s">
        <v>26</v>
      </c>
      <c r="E28" t="s">
        <v>146</v>
      </c>
      <c r="F28" t="s">
        <v>137</v>
      </c>
      <c r="G28" s="38">
        <v>42675</v>
      </c>
      <c r="H28" t="s">
        <v>1597</v>
      </c>
      <c r="I28" t="b">
        <v>1</v>
      </c>
      <c r="J28" t="b">
        <v>0</v>
      </c>
      <c r="K28" t="b">
        <v>0</v>
      </c>
      <c r="L28">
        <v>1</v>
      </c>
    </row>
    <row r="29" spans="1:12" x14ac:dyDescent="0.3">
      <c r="A29" t="s">
        <v>1599</v>
      </c>
      <c r="B29" t="s">
        <v>100</v>
      </c>
      <c r="C29" t="s">
        <v>24</v>
      </c>
      <c r="D29" t="s">
        <v>21</v>
      </c>
      <c r="E29" t="s">
        <v>170</v>
      </c>
      <c r="F29" t="s">
        <v>170</v>
      </c>
      <c r="G29" s="38">
        <v>42675</v>
      </c>
      <c r="H29" t="s">
        <v>1600</v>
      </c>
      <c r="I29" t="b">
        <v>0</v>
      </c>
      <c r="J29" t="b">
        <v>0</v>
      </c>
      <c r="K29" t="b">
        <v>0</v>
      </c>
      <c r="L29">
        <v>1</v>
      </c>
    </row>
    <row r="30" spans="1:12" x14ac:dyDescent="0.3">
      <c r="A30" t="s">
        <v>1601</v>
      </c>
      <c r="B30" t="s">
        <v>54</v>
      </c>
      <c r="C30" t="s">
        <v>22</v>
      </c>
      <c r="D30" t="s">
        <v>26</v>
      </c>
      <c r="E30" t="s">
        <v>138</v>
      </c>
      <c r="F30" t="s">
        <v>322</v>
      </c>
      <c r="G30" s="38">
        <v>42676</v>
      </c>
      <c r="H30" t="s">
        <v>1568</v>
      </c>
      <c r="I30" t="b">
        <v>0</v>
      </c>
      <c r="J30" t="b">
        <v>1</v>
      </c>
      <c r="K30" t="b">
        <v>0</v>
      </c>
      <c r="L30">
        <v>0</v>
      </c>
    </row>
    <row r="31" spans="1:12" x14ac:dyDescent="0.3">
      <c r="A31" t="s">
        <v>1602</v>
      </c>
      <c r="B31" t="s">
        <v>57</v>
      </c>
      <c r="C31" t="s">
        <v>25</v>
      </c>
      <c r="D31" t="s">
        <v>25</v>
      </c>
      <c r="E31" t="s">
        <v>156</v>
      </c>
      <c r="F31" t="s">
        <v>322</v>
      </c>
      <c r="G31" s="38">
        <v>42676</v>
      </c>
      <c r="H31" t="s">
        <v>1568</v>
      </c>
      <c r="I31" t="b">
        <v>0</v>
      </c>
      <c r="J31" t="b">
        <v>1</v>
      </c>
      <c r="K31" t="b">
        <v>0</v>
      </c>
      <c r="L31">
        <v>0</v>
      </c>
    </row>
    <row r="32" spans="1:12" x14ac:dyDescent="0.3">
      <c r="A32" t="s">
        <v>1603</v>
      </c>
      <c r="D32" t="s">
        <v>21</v>
      </c>
      <c r="E32" t="s">
        <v>145</v>
      </c>
      <c r="F32" t="s">
        <v>322</v>
      </c>
      <c r="G32" s="38">
        <v>42676</v>
      </c>
      <c r="H32" t="s">
        <v>1568</v>
      </c>
      <c r="I32" t="b">
        <v>0</v>
      </c>
      <c r="J32" t="b">
        <v>1</v>
      </c>
      <c r="K32" t="b">
        <v>0</v>
      </c>
      <c r="L32">
        <v>0</v>
      </c>
    </row>
    <row r="33" spans="1:12" x14ac:dyDescent="0.3">
      <c r="A33" t="s">
        <v>1604</v>
      </c>
      <c r="B33" t="s">
        <v>82</v>
      </c>
      <c r="C33" t="s">
        <v>25</v>
      </c>
      <c r="D33" t="s">
        <v>25</v>
      </c>
      <c r="E33" t="s">
        <v>165</v>
      </c>
      <c r="F33" t="s">
        <v>322</v>
      </c>
      <c r="G33" s="38">
        <v>42676</v>
      </c>
      <c r="H33" t="s">
        <v>742</v>
      </c>
      <c r="I33" t="b">
        <v>0</v>
      </c>
      <c r="J33" t="b">
        <v>1</v>
      </c>
      <c r="K33" t="b">
        <v>1</v>
      </c>
      <c r="L33">
        <v>0</v>
      </c>
    </row>
    <row r="34" spans="1:12" x14ac:dyDescent="0.3">
      <c r="A34" t="s">
        <v>1605</v>
      </c>
      <c r="B34" t="s">
        <v>48</v>
      </c>
      <c r="C34" t="s">
        <v>24</v>
      </c>
      <c r="D34" t="s">
        <v>21</v>
      </c>
      <c r="E34" t="s">
        <v>170</v>
      </c>
      <c r="F34" t="s">
        <v>268</v>
      </c>
      <c r="G34" s="38">
        <v>42676</v>
      </c>
      <c r="H34" t="s">
        <v>754</v>
      </c>
      <c r="I34" t="b">
        <v>0</v>
      </c>
      <c r="J34" t="b">
        <v>1</v>
      </c>
      <c r="K34" t="b">
        <v>0</v>
      </c>
      <c r="L34">
        <v>0</v>
      </c>
    </row>
    <row r="35" spans="1:12" x14ac:dyDescent="0.3">
      <c r="A35" t="s">
        <v>1606</v>
      </c>
      <c r="B35" t="s">
        <v>124</v>
      </c>
      <c r="C35" t="s">
        <v>23</v>
      </c>
      <c r="D35" t="s">
        <v>22</v>
      </c>
      <c r="E35" t="s">
        <v>960</v>
      </c>
      <c r="F35" t="s">
        <v>268</v>
      </c>
      <c r="G35" s="38">
        <v>42676</v>
      </c>
      <c r="H35" t="s">
        <v>742</v>
      </c>
      <c r="I35" t="b">
        <v>0</v>
      </c>
      <c r="J35" t="b">
        <v>1</v>
      </c>
      <c r="K35" t="b">
        <v>1</v>
      </c>
      <c r="L35">
        <v>0</v>
      </c>
    </row>
    <row r="36" spans="1:12" x14ac:dyDescent="0.3">
      <c r="A36" t="s">
        <v>1607</v>
      </c>
      <c r="B36" t="s">
        <v>124</v>
      </c>
      <c r="C36" t="s">
        <v>23</v>
      </c>
      <c r="D36" t="s">
        <v>23</v>
      </c>
      <c r="E36" t="s">
        <v>169</v>
      </c>
      <c r="F36" t="s">
        <v>322</v>
      </c>
      <c r="G36" s="38">
        <v>42676</v>
      </c>
      <c r="H36" t="s">
        <v>1568</v>
      </c>
      <c r="I36" t="b">
        <v>0</v>
      </c>
      <c r="J36" t="b">
        <v>1</v>
      </c>
      <c r="K36" t="b">
        <v>0</v>
      </c>
      <c r="L36">
        <v>0</v>
      </c>
    </row>
    <row r="37" spans="1:12" x14ac:dyDescent="0.3">
      <c r="A37" t="s">
        <v>1608</v>
      </c>
      <c r="B37" t="s">
        <v>120</v>
      </c>
      <c r="C37" t="s">
        <v>23</v>
      </c>
      <c r="D37" t="s">
        <v>23</v>
      </c>
      <c r="E37" t="s">
        <v>141</v>
      </c>
      <c r="F37" t="s">
        <v>322</v>
      </c>
      <c r="G37" s="38">
        <v>42676</v>
      </c>
      <c r="H37" t="s">
        <v>1568</v>
      </c>
      <c r="I37" t="b">
        <v>0</v>
      </c>
      <c r="J37" t="b">
        <v>1</v>
      </c>
      <c r="K37" t="b">
        <v>0</v>
      </c>
      <c r="L37">
        <v>0</v>
      </c>
    </row>
    <row r="38" spans="1:12" x14ac:dyDescent="0.3">
      <c r="A38" t="s">
        <v>1609</v>
      </c>
      <c r="B38" t="s">
        <v>52</v>
      </c>
      <c r="C38" t="s">
        <v>23</v>
      </c>
      <c r="D38" t="s">
        <v>23</v>
      </c>
      <c r="E38" t="s">
        <v>169</v>
      </c>
      <c r="F38" t="s">
        <v>165</v>
      </c>
      <c r="G38" s="38">
        <v>42676</v>
      </c>
      <c r="H38" t="s">
        <v>742</v>
      </c>
      <c r="I38" t="b">
        <v>0</v>
      </c>
      <c r="J38" t="b">
        <v>1</v>
      </c>
      <c r="K38" t="b">
        <v>1</v>
      </c>
      <c r="L38">
        <v>1</v>
      </c>
    </row>
    <row r="39" spans="1:12" x14ac:dyDescent="0.3">
      <c r="A39" t="s">
        <v>1610</v>
      </c>
      <c r="B39" t="s">
        <v>63</v>
      </c>
      <c r="C39" t="s">
        <v>26</v>
      </c>
      <c r="D39" t="s">
        <v>26</v>
      </c>
      <c r="E39" t="s">
        <v>151</v>
      </c>
      <c r="F39" t="s">
        <v>153</v>
      </c>
      <c r="G39" s="38">
        <v>42676</v>
      </c>
      <c r="H39" t="s">
        <v>1597</v>
      </c>
      <c r="I39" t="b">
        <v>1</v>
      </c>
      <c r="J39" t="b">
        <v>0</v>
      </c>
      <c r="K39" t="b">
        <v>0</v>
      </c>
      <c r="L39">
        <v>1</v>
      </c>
    </row>
    <row r="40" spans="1:12" x14ac:dyDescent="0.3">
      <c r="A40" t="s">
        <v>1611</v>
      </c>
      <c r="B40" t="s">
        <v>118</v>
      </c>
      <c r="C40" t="s">
        <v>22</v>
      </c>
      <c r="D40" t="s">
        <v>26</v>
      </c>
      <c r="E40" t="s">
        <v>146</v>
      </c>
      <c r="F40" t="s">
        <v>153</v>
      </c>
      <c r="G40" s="38">
        <v>42676</v>
      </c>
      <c r="H40" t="s">
        <v>1570</v>
      </c>
      <c r="I40" t="b">
        <v>1</v>
      </c>
      <c r="J40" t="b">
        <v>0</v>
      </c>
      <c r="K40" t="b">
        <v>0</v>
      </c>
      <c r="L40">
        <v>1</v>
      </c>
    </row>
    <row r="41" spans="1:12" x14ac:dyDescent="0.3">
      <c r="A41" t="s">
        <v>1612</v>
      </c>
      <c r="B41" t="s">
        <v>108</v>
      </c>
      <c r="C41" t="s">
        <v>20</v>
      </c>
      <c r="D41" t="s">
        <v>20</v>
      </c>
      <c r="E41" t="s">
        <v>64</v>
      </c>
      <c r="F41" t="s">
        <v>322</v>
      </c>
      <c r="G41" s="38">
        <v>42676</v>
      </c>
      <c r="H41" t="s">
        <v>1568</v>
      </c>
      <c r="I41" t="b">
        <v>0</v>
      </c>
      <c r="J41" t="b">
        <v>1</v>
      </c>
      <c r="K41" t="b">
        <v>0</v>
      </c>
      <c r="L41">
        <v>0</v>
      </c>
    </row>
    <row r="42" spans="1:12" x14ac:dyDescent="0.3">
      <c r="A42" t="s">
        <v>1613</v>
      </c>
      <c r="B42" t="s">
        <v>45</v>
      </c>
      <c r="C42" t="s">
        <v>20</v>
      </c>
      <c r="D42" t="s">
        <v>20</v>
      </c>
      <c r="E42" t="s">
        <v>140</v>
      </c>
      <c r="F42" t="s">
        <v>268</v>
      </c>
      <c r="G42" s="38">
        <v>42676</v>
      </c>
      <c r="H42" t="s">
        <v>1568</v>
      </c>
      <c r="I42" t="b">
        <v>0</v>
      </c>
      <c r="J42" t="b">
        <v>0</v>
      </c>
      <c r="K42" t="b">
        <v>0</v>
      </c>
      <c r="L42">
        <v>0</v>
      </c>
    </row>
    <row r="43" spans="1:12" x14ac:dyDescent="0.3">
      <c r="A43" t="s">
        <v>1614</v>
      </c>
      <c r="B43" t="s">
        <v>118</v>
      </c>
      <c r="C43" t="s">
        <v>22</v>
      </c>
      <c r="D43" t="s">
        <v>26</v>
      </c>
      <c r="E43" t="s">
        <v>166</v>
      </c>
      <c r="F43" t="s">
        <v>153</v>
      </c>
      <c r="G43" s="38">
        <v>42676</v>
      </c>
      <c r="H43" t="s">
        <v>754</v>
      </c>
      <c r="I43" t="b">
        <v>0</v>
      </c>
      <c r="J43" t="b">
        <v>1</v>
      </c>
      <c r="K43" t="b">
        <v>0</v>
      </c>
      <c r="L43">
        <v>0</v>
      </c>
    </row>
    <row r="44" spans="1:12" x14ac:dyDescent="0.3">
      <c r="A44" t="s">
        <v>1615</v>
      </c>
      <c r="B44" t="s">
        <v>128</v>
      </c>
      <c r="C44" t="s">
        <v>23</v>
      </c>
      <c r="D44" t="s">
        <v>23</v>
      </c>
      <c r="E44" t="s">
        <v>148</v>
      </c>
      <c r="F44" t="s">
        <v>322</v>
      </c>
      <c r="G44" s="38">
        <v>42676</v>
      </c>
      <c r="H44" t="s">
        <v>1568</v>
      </c>
      <c r="I44" t="b">
        <v>0</v>
      </c>
      <c r="J44" t="b">
        <v>1</v>
      </c>
      <c r="K44" t="b">
        <v>0</v>
      </c>
      <c r="L44">
        <v>0</v>
      </c>
    </row>
    <row r="45" spans="1:12" x14ac:dyDescent="0.3">
      <c r="A45" t="s">
        <v>1616</v>
      </c>
      <c r="B45" t="s">
        <v>101</v>
      </c>
      <c r="C45" t="s">
        <v>20</v>
      </c>
      <c r="D45" t="s">
        <v>20</v>
      </c>
      <c r="E45" t="s">
        <v>149</v>
      </c>
      <c r="F45" t="s">
        <v>322</v>
      </c>
      <c r="G45" s="38">
        <v>42676</v>
      </c>
      <c r="H45" t="s">
        <v>1568</v>
      </c>
      <c r="I45" t="b">
        <v>0</v>
      </c>
      <c r="J45" t="b">
        <v>1</v>
      </c>
      <c r="K45" t="b">
        <v>0</v>
      </c>
      <c r="L45">
        <v>0</v>
      </c>
    </row>
    <row r="46" spans="1:12" x14ac:dyDescent="0.3">
      <c r="A46" t="s">
        <v>1617</v>
      </c>
      <c r="B46" t="s">
        <v>42</v>
      </c>
      <c r="C46" t="s">
        <v>25</v>
      </c>
      <c r="D46" t="s">
        <v>25</v>
      </c>
      <c r="E46" t="s">
        <v>157</v>
      </c>
      <c r="F46" t="s">
        <v>322</v>
      </c>
      <c r="G46" s="38">
        <v>42676</v>
      </c>
      <c r="H46" t="s">
        <v>1568</v>
      </c>
      <c r="I46" t="b">
        <v>0</v>
      </c>
      <c r="J46" t="b">
        <v>1</v>
      </c>
      <c r="K46" t="b">
        <v>0</v>
      </c>
      <c r="L46">
        <v>0</v>
      </c>
    </row>
    <row r="47" spans="1:12" x14ac:dyDescent="0.3">
      <c r="A47" t="s">
        <v>1618</v>
      </c>
      <c r="B47" t="s">
        <v>132</v>
      </c>
      <c r="C47" t="s">
        <v>20</v>
      </c>
      <c r="D47" t="s">
        <v>20</v>
      </c>
      <c r="E47" t="s">
        <v>64</v>
      </c>
      <c r="F47" t="s">
        <v>322</v>
      </c>
      <c r="G47" s="38">
        <v>42676</v>
      </c>
      <c r="H47" t="s">
        <v>1568</v>
      </c>
      <c r="I47" t="b">
        <v>0</v>
      </c>
      <c r="J47" t="b">
        <v>1</v>
      </c>
      <c r="K47" t="b">
        <v>0</v>
      </c>
      <c r="L47">
        <v>0</v>
      </c>
    </row>
    <row r="48" spans="1:12" x14ac:dyDescent="0.3">
      <c r="A48" t="s">
        <v>1619</v>
      </c>
      <c r="B48" t="s">
        <v>129</v>
      </c>
      <c r="C48" t="s">
        <v>20</v>
      </c>
      <c r="D48" t="s">
        <v>20</v>
      </c>
      <c r="E48" t="s">
        <v>149</v>
      </c>
      <c r="F48" t="s">
        <v>322</v>
      </c>
      <c r="G48" s="38">
        <v>42676</v>
      </c>
      <c r="H48" t="s">
        <v>1568</v>
      </c>
      <c r="I48" t="b">
        <v>0</v>
      </c>
      <c r="J48" t="b">
        <v>1</v>
      </c>
      <c r="K48" t="b">
        <v>0</v>
      </c>
      <c r="L48">
        <v>0</v>
      </c>
    </row>
    <row r="49" spans="1:12" x14ac:dyDescent="0.3">
      <c r="A49" t="s">
        <v>1620</v>
      </c>
      <c r="B49" t="s">
        <v>130</v>
      </c>
      <c r="C49" t="s">
        <v>22</v>
      </c>
      <c r="D49" t="s">
        <v>26</v>
      </c>
      <c r="E49" t="s">
        <v>150</v>
      </c>
      <c r="F49" t="s">
        <v>322</v>
      </c>
      <c r="G49" s="38">
        <v>42676</v>
      </c>
      <c r="H49" t="s">
        <v>1568</v>
      </c>
      <c r="I49" t="b">
        <v>0</v>
      </c>
      <c r="J49" t="b">
        <v>1</v>
      </c>
      <c r="K49" t="b">
        <v>0</v>
      </c>
      <c r="L49">
        <v>0</v>
      </c>
    </row>
    <row r="50" spans="1:12" x14ac:dyDescent="0.3">
      <c r="A50" t="s">
        <v>1621</v>
      </c>
      <c r="B50" t="s">
        <v>802</v>
      </c>
      <c r="C50" t="s">
        <v>23</v>
      </c>
      <c r="D50" t="s">
        <v>23</v>
      </c>
      <c r="E50" t="s">
        <v>169</v>
      </c>
      <c r="F50" t="s">
        <v>158</v>
      </c>
      <c r="G50" s="38">
        <v>42676</v>
      </c>
      <c r="H50" t="s">
        <v>1570</v>
      </c>
      <c r="I50" t="b">
        <v>1</v>
      </c>
      <c r="J50" t="b">
        <v>0</v>
      </c>
      <c r="K50" t="b">
        <v>0</v>
      </c>
      <c r="L50">
        <v>1</v>
      </c>
    </row>
    <row r="51" spans="1:12" x14ac:dyDescent="0.3">
      <c r="A51" t="s">
        <v>1622</v>
      </c>
      <c r="B51" t="s">
        <v>116</v>
      </c>
      <c r="C51" t="s">
        <v>23</v>
      </c>
      <c r="D51" t="s">
        <v>23</v>
      </c>
      <c r="E51" t="s">
        <v>169</v>
      </c>
      <c r="F51" t="s">
        <v>158</v>
      </c>
      <c r="G51" s="38">
        <v>42676</v>
      </c>
      <c r="H51" t="s">
        <v>1597</v>
      </c>
      <c r="I51" t="b">
        <v>1</v>
      </c>
      <c r="J51" t="b">
        <v>0</v>
      </c>
      <c r="K51" t="b">
        <v>0</v>
      </c>
      <c r="L51">
        <v>1</v>
      </c>
    </row>
    <row r="52" spans="1:12" x14ac:dyDescent="0.3">
      <c r="A52" t="s">
        <v>1623</v>
      </c>
      <c r="B52" t="s">
        <v>57</v>
      </c>
      <c r="C52" t="s">
        <v>25</v>
      </c>
      <c r="D52" t="s">
        <v>25</v>
      </c>
      <c r="E52" t="s">
        <v>165</v>
      </c>
      <c r="F52" t="s">
        <v>165</v>
      </c>
      <c r="G52" s="38">
        <v>42676</v>
      </c>
      <c r="H52" t="s">
        <v>1585</v>
      </c>
      <c r="I52" t="b">
        <v>1</v>
      </c>
      <c r="J52" t="b">
        <v>0</v>
      </c>
      <c r="K52" t="b">
        <v>0</v>
      </c>
      <c r="L52">
        <v>1</v>
      </c>
    </row>
    <row r="53" spans="1:12" x14ac:dyDescent="0.3">
      <c r="A53" t="s">
        <v>1624</v>
      </c>
      <c r="B53" t="s">
        <v>70</v>
      </c>
      <c r="C53" t="s">
        <v>20</v>
      </c>
      <c r="D53" t="s">
        <v>20</v>
      </c>
      <c r="E53" t="s">
        <v>152</v>
      </c>
      <c r="F53" t="s">
        <v>144</v>
      </c>
      <c r="G53" s="38">
        <v>42677</v>
      </c>
      <c r="H53" t="s">
        <v>1570</v>
      </c>
      <c r="I53" t="b">
        <v>1</v>
      </c>
      <c r="J53" t="b">
        <v>0</v>
      </c>
      <c r="K53" t="b">
        <v>0</v>
      </c>
      <c r="L53">
        <v>1</v>
      </c>
    </row>
    <row r="54" spans="1:12" x14ac:dyDescent="0.3">
      <c r="A54" t="s">
        <v>1625</v>
      </c>
      <c r="D54" t="s">
        <v>26</v>
      </c>
      <c r="E54" t="s">
        <v>146</v>
      </c>
      <c r="F54" t="s">
        <v>767</v>
      </c>
      <c r="G54" s="38">
        <v>42677</v>
      </c>
      <c r="I54" t="b">
        <v>1</v>
      </c>
      <c r="J54" t="b">
        <v>1</v>
      </c>
      <c r="K54" t="b">
        <v>0</v>
      </c>
      <c r="L54">
        <v>0</v>
      </c>
    </row>
    <row r="55" spans="1:12" x14ac:dyDescent="0.3">
      <c r="A55" t="s">
        <v>1626</v>
      </c>
      <c r="B55" t="s">
        <v>111</v>
      </c>
      <c r="C55" t="s">
        <v>23</v>
      </c>
      <c r="D55" t="s">
        <v>23</v>
      </c>
      <c r="E55" t="s">
        <v>148</v>
      </c>
      <c r="F55" t="s">
        <v>155</v>
      </c>
      <c r="G55" s="38">
        <v>42677</v>
      </c>
      <c r="H55" t="s">
        <v>1570</v>
      </c>
      <c r="I55" t="b">
        <v>1</v>
      </c>
      <c r="J55" t="b">
        <v>0</v>
      </c>
      <c r="K55" t="b">
        <v>0</v>
      </c>
      <c r="L55">
        <v>1</v>
      </c>
    </row>
    <row r="56" spans="1:12" x14ac:dyDescent="0.3">
      <c r="A56" t="s">
        <v>1627</v>
      </c>
      <c r="B56" t="s">
        <v>45</v>
      </c>
      <c r="C56" t="s">
        <v>20</v>
      </c>
      <c r="D56" t="s">
        <v>20</v>
      </c>
      <c r="E56" t="s">
        <v>173</v>
      </c>
      <c r="F56" t="s">
        <v>158</v>
      </c>
      <c r="G56" s="38">
        <v>42677</v>
      </c>
      <c r="H56" t="s">
        <v>1570</v>
      </c>
      <c r="I56" t="b">
        <v>0</v>
      </c>
      <c r="J56" t="b">
        <v>0</v>
      </c>
      <c r="K56" t="b">
        <v>0</v>
      </c>
      <c r="L56">
        <v>1</v>
      </c>
    </row>
    <row r="57" spans="1:12" x14ac:dyDescent="0.3">
      <c r="A57" t="s">
        <v>1628</v>
      </c>
      <c r="B57" t="s">
        <v>64</v>
      </c>
      <c r="C57" t="s">
        <v>20</v>
      </c>
      <c r="D57" t="s">
        <v>20</v>
      </c>
      <c r="E57" t="s">
        <v>64</v>
      </c>
      <c r="F57" t="s">
        <v>281</v>
      </c>
      <c r="G57" s="38">
        <v>42677</v>
      </c>
      <c r="I57" t="b">
        <v>0</v>
      </c>
      <c r="J57" t="b">
        <v>1</v>
      </c>
      <c r="K57" t="b">
        <v>0</v>
      </c>
      <c r="L57">
        <v>0</v>
      </c>
    </row>
    <row r="58" spans="1:12" x14ac:dyDescent="0.3">
      <c r="A58" t="s">
        <v>1629</v>
      </c>
      <c r="B58" t="s">
        <v>101</v>
      </c>
      <c r="C58" t="s">
        <v>20</v>
      </c>
      <c r="D58" t="s">
        <v>20</v>
      </c>
      <c r="E58" t="s">
        <v>147</v>
      </c>
      <c r="F58" t="s">
        <v>268</v>
      </c>
      <c r="G58" s="38">
        <v>42677</v>
      </c>
      <c r="H58" t="s">
        <v>1568</v>
      </c>
      <c r="I58" t="b">
        <v>0</v>
      </c>
      <c r="J58" t="b">
        <v>1</v>
      </c>
      <c r="K58" t="b">
        <v>0</v>
      </c>
      <c r="L58">
        <v>0</v>
      </c>
    </row>
    <row r="59" spans="1:12" x14ac:dyDescent="0.3">
      <c r="A59" t="s">
        <v>1630</v>
      </c>
      <c r="B59" t="s">
        <v>112</v>
      </c>
      <c r="C59" t="s">
        <v>23</v>
      </c>
      <c r="D59" t="s">
        <v>23</v>
      </c>
      <c r="E59" t="s">
        <v>168</v>
      </c>
      <c r="F59" t="s">
        <v>322</v>
      </c>
      <c r="G59" s="38">
        <v>42677</v>
      </c>
      <c r="H59" t="s">
        <v>1568</v>
      </c>
      <c r="I59" t="b">
        <v>0</v>
      </c>
      <c r="J59" t="b">
        <v>1</v>
      </c>
      <c r="K59" t="b">
        <v>0</v>
      </c>
      <c r="L59">
        <v>0</v>
      </c>
    </row>
    <row r="60" spans="1:12" x14ac:dyDescent="0.3">
      <c r="A60" t="s">
        <v>1631</v>
      </c>
      <c r="B60" t="s">
        <v>112</v>
      </c>
      <c r="C60" t="s">
        <v>23</v>
      </c>
      <c r="D60" t="s">
        <v>23</v>
      </c>
      <c r="E60" t="s">
        <v>168</v>
      </c>
      <c r="F60" t="s">
        <v>322</v>
      </c>
      <c r="G60" s="38">
        <v>42677</v>
      </c>
      <c r="H60" t="s">
        <v>1575</v>
      </c>
      <c r="I60" t="b">
        <v>0</v>
      </c>
      <c r="J60" t="b">
        <v>1</v>
      </c>
      <c r="K60" t="b">
        <v>0</v>
      </c>
      <c r="L60">
        <v>0</v>
      </c>
    </row>
    <row r="61" spans="1:12" x14ac:dyDescent="0.3">
      <c r="A61" t="s">
        <v>1632</v>
      </c>
      <c r="B61" t="s">
        <v>1633</v>
      </c>
      <c r="C61" t="s">
        <v>22</v>
      </c>
      <c r="D61" t="s">
        <v>22</v>
      </c>
      <c r="E61" t="s">
        <v>150</v>
      </c>
      <c r="F61" t="s">
        <v>164</v>
      </c>
      <c r="G61" s="38">
        <v>42677</v>
      </c>
      <c r="H61" t="s">
        <v>1597</v>
      </c>
      <c r="I61" t="b">
        <v>1</v>
      </c>
      <c r="J61" t="b">
        <v>0</v>
      </c>
      <c r="K61" t="b">
        <v>0</v>
      </c>
      <c r="L61">
        <v>1</v>
      </c>
    </row>
    <row r="62" spans="1:12" x14ac:dyDescent="0.3">
      <c r="A62" t="s">
        <v>1634</v>
      </c>
      <c r="B62" t="s">
        <v>76</v>
      </c>
      <c r="C62" t="s">
        <v>22</v>
      </c>
      <c r="D62" t="s">
        <v>26</v>
      </c>
      <c r="E62" t="s">
        <v>166</v>
      </c>
      <c r="F62" t="s">
        <v>153</v>
      </c>
      <c r="G62" s="38">
        <v>42677</v>
      </c>
      <c r="H62" t="s">
        <v>1570</v>
      </c>
      <c r="I62" t="b">
        <v>1</v>
      </c>
      <c r="J62" t="b">
        <v>0</v>
      </c>
      <c r="K62" t="b">
        <v>0</v>
      </c>
      <c r="L62">
        <v>1</v>
      </c>
    </row>
    <row r="63" spans="1:12" x14ac:dyDescent="0.3">
      <c r="A63" t="s">
        <v>1635</v>
      </c>
      <c r="D63" t="s">
        <v>20</v>
      </c>
      <c r="E63" t="s">
        <v>140</v>
      </c>
      <c r="F63" t="s">
        <v>322</v>
      </c>
      <c r="G63" s="38">
        <v>42677</v>
      </c>
      <c r="H63" t="s">
        <v>1568</v>
      </c>
      <c r="I63" t="b">
        <v>0</v>
      </c>
      <c r="J63" t="b">
        <v>1</v>
      </c>
      <c r="K63" t="b">
        <v>0</v>
      </c>
      <c r="L63">
        <v>0</v>
      </c>
    </row>
    <row r="64" spans="1:12" x14ac:dyDescent="0.3">
      <c r="A64" t="s">
        <v>1636</v>
      </c>
      <c r="B64" t="s">
        <v>70</v>
      </c>
      <c r="C64" t="s">
        <v>20</v>
      </c>
      <c r="D64" t="s">
        <v>20</v>
      </c>
      <c r="E64" t="s">
        <v>173</v>
      </c>
      <c r="F64" t="s">
        <v>322</v>
      </c>
      <c r="G64" s="38">
        <v>42677</v>
      </c>
      <c r="H64" t="s">
        <v>754</v>
      </c>
      <c r="I64" t="b">
        <v>0</v>
      </c>
      <c r="J64" t="b">
        <v>1</v>
      </c>
      <c r="K64" t="b">
        <v>0</v>
      </c>
      <c r="L64">
        <v>0</v>
      </c>
    </row>
    <row r="65" spans="1:12" x14ac:dyDescent="0.3">
      <c r="A65" t="s">
        <v>1637</v>
      </c>
      <c r="B65" t="s">
        <v>109</v>
      </c>
      <c r="C65" t="s">
        <v>24</v>
      </c>
      <c r="D65" t="s">
        <v>21</v>
      </c>
      <c r="E65" t="s">
        <v>167</v>
      </c>
      <c r="F65" t="s">
        <v>322</v>
      </c>
      <c r="G65" s="38">
        <v>42677</v>
      </c>
      <c r="H65" t="s">
        <v>754</v>
      </c>
      <c r="I65" t="b">
        <v>0</v>
      </c>
      <c r="J65" t="b">
        <v>1</v>
      </c>
      <c r="K65" t="b">
        <v>0</v>
      </c>
      <c r="L65">
        <v>0</v>
      </c>
    </row>
    <row r="66" spans="1:12" x14ac:dyDescent="0.3">
      <c r="A66" t="s">
        <v>1638</v>
      </c>
      <c r="B66" t="s">
        <v>94</v>
      </c>
      <c r="C66" t="s">
        <v>20</v>
      </c>
      <c r="D66" t="s">
        <v>20</v>
      </c>
      <c r="E66" t="s">
        <v>152</v>
      </c>
      <c r="F66" t="s">
        <v>158</v>
      </c>
      <c r="G66" s="38">
        <v>42677</v>
      </c>
      <c r="H66" t="s">
        <v>1570</v>
      </c>
      <c r="I66" t="b">
        <v>1</v>
      </c>
      <c r="J66" t="b">
        <v>0</v>
      </c>
      <c r="K66" t="b">
        <v>0</v>
      </c>
      <c r="L66">
        <v>1</v>
      </c>
    </row>
    <row r="67" spans="1:12" x14ac:dyDescent="0.3">
      <c r="A67" t="s">
        <v>1571</v>
      </c>
      <c r="D67" t="s">
        <v>25</v>
      </c>
      <c r="E67" t="s">
        <v>157</v>
      </c>
      <c r="G67" s="38">
        <v>42677</v>
      </c>
      <c r="H67" t="s">
        <v>742</v>
      </c>
      <c r="I67" t="b">
        <v>1</v>
      </c>
      <c r="J67" t="b">
        <v>1</v>
      </c>
      <c r="K67" t="b">
        <v>1</v>
      </c>
      <c r="L67">
        <v>0</v>
      </c>
    </row>
    <row r="68" spans="1:12" x14ac:dyDescent="0.3">
      <c r="A68" t="s">
        <v>1639</v>
      </c>
      <c r="B68" t="s">
        <v>109</v>
      </c>
      <c r="C68" t="s">
        <v>24</v>
      </c>
      <c r="D68" t="s">
        <v>21</v>
      </c>
      <c r="E68" t="s">
        <v>170</v>
      </c>
      <c r="F68" t="s">
        <v>268</v>
      </c>
      <c r="G68" s="38">
        <v>42678</v>
      </c>
      <c r="H68" t="s">
        <v>1575</v>
      </c>
      <c r="I68" t="b">
        <v>0</v>
      </c>
      <c r="J68" t="b">
        <v>1</v>
      </c>
      <c r="K68" t="b">
        <v>0</v>
      </c>
      <c r="L68">
        <v>0</v>
      </c>
    </row>
    <row r="69" spans="1:12" x14ac:dyDescent="0.3">
      <c r="A69" t="s">
        <v>1640</v>
      </c>
      <c r="B69" t="s">
        <v>114</v>
      </c>
      <c r="C69" t="s">
        <v>23</v>
      </c>
      <c r="D69" t="s">
        <v>23</v>
      </c>
      <c r="E69" t="s">
        <v>169</v>
      </c>
      <c r="F69" t="s">
        <v>161</v>
      </c>
      <c r="G69" s="38">
        <v>42678</v>
      </c>
      <c r="H69" t="s">
        <v>1570</v>
      </c>
      <c r="I69" t="b">
        <v>1</v>
      </c>
      <c r="J69" t="b">
        <v>0</v>
      </c>
      <c r="K69" t="b">
        <v>0</v>
      </c>
      <c r="L69">
        <v>1</v>
      </c>
    </row>
    <row r="70" spans="1:12" x14ac:dyDescent="0.3">
      <c r="A70" t="s">
        <v>1641</v>
      </c>
      <c r="B70" t="s">
        <v>100</v>
      </c>
      <c r="C70" t="s">
        <v>24</v>
      </c>
      <c r="D70" t="s">
        <v>21</v>
      </c>
      <c r="E70" t="s">
        <v>167</v>
      </c>
      <c r="G70" s="38">
        <v>42678</v>
      </c>
      <c r="H70" t="s">
        <v>742</v>
      </c>
      <c r="I70" t="b">
        <v>1</v>
      </c>
      <c r="J70" t="b">
        <v>1</v>
      </c>
      <c r="K70" t="b">
        <v>1</v>
      </c>
      <c r="L70">
        <v>0</v>
      </c>
    </row>
    <row r="71" spans="1:12" x14ac:dyDescent="0.3">
      <c r="A71" t="s">
        <v>1642</v>
      </c>
      <c r="B71" t="s">
        <v>802</v>
      </c>
      <c r="C71" t="s">
        <v>23</v>
      </c>
      <c r="D71" t="s">
        <v>23</v>
      </c>
      <c r="E71" t="s">
        <v>169</v>
      </c>
      <c r="F71" t="s">
        <v>161</v>
      </c>
      <c r="G71" s="38">
        <v>42678</v>
      </c>
      <c r="H71" t="s">
        <v>1570</v>
      </c>
      <c r="I71" t="b">
        <v>1</v>
      </c>
      <c r="J71" t="b">
        <v>0</v>
      </c>
      <c r="K71" t="b">
        <v>0</v>
      </c>
      <c r="L71">
        <v>1</v>
      </c>
    </row>
    <row r="72" spans="1:12" x14ac:dyDescent="0.3">
      <c r="A72" t="s">
        <v>1643</v>
      </c>
      <c r="B72" t="s">
        <v>52</v>
      </c>
      <c r="C72" t="s">
        <v>23</v>
      </c>
      <c r="D72" t="s">
        <v>23</v>
      </c>
      <c r="E72" t="s">
        <v>141</v>
      </c>
      <c r="F72" t="s">
        <v>322</v>
      </c>
      <c r="G72" s="38">
        <v>42678</v>
      </c>
      <c r="H72" t="s">
        <v>742</v>
      </c>
      <c r="I72" t="b">
        <v>0</v>
      </c>
      <c r="J72" t="b">
        <v>1</v>
      </c>
      <c r="K72" t="b">
        <v>1</v>
      </c>
      <c r="L72">
        <v>0</v>
      </c>
    </row>
    <row r="73" spans="1:12" x14ac:dyDescent="0.3">
      <c r="A73" t="s">
        <v>1644</v>
      </c>
      <c r="B73" t="s">
        <v>118</v>
      </c>
      <c r="C73" t="s">
        <v>22</v>
      </c>
      <c r="D73" t="s">
        <v>26</v>
      </c>
      <c r="E73" t="s">
        <v>138</v>
      </c>
      <c r="F73" t="s">
        <v>322</v>
      </c>
      <c r="G73" s="38">
        <v>42678</v>
      </c>
      <c r="H73" t="s">
        <v>1568</v>
      </c>
      <c r="I73" t="b">
        <v>0</v>
      </c>
      <c r="J73" t="b">
        <v>1</v>
      </c>
      <c r="K73" t="b">
        <v>0</v>
      </c>
      <c r="L73">
        <v>0</v>
      </c>
    </row>
    <row r="74" spans="1:12" x14ac:dyDescent="0.3">
      <c r="A74" t="s">
        <v>1645</v>
      </c>
      <c r="B74" t="s">
        <v>53</v>
      </c>
      <c r="C74" t="s">
        <v>26</v>
      </c>
      <c r="D74" t="s">
        <v>26</v>
      </c>
      <c r="E74" t="s">
        <v>138</v>
      </c>
      <c r="F74" t="s">
        <v>322</v>
      </c>
      <c r="G74" s="38">
        <v>42678</v>
      </c>
      <c r="H74" t="s">
        <v>1568</v>
      </c>
      <c r="I74" t="b">
        <v>0</v>
      </c>
      <c r="J74" t="b">
        <v>1</v>
      </c>
      <c r="K74" t="b">
        <v>0</v>
      </c>
      <c r="L74">
        <v>0</v>
      </c>
    </row>
    <row r="75" spans="1:12" x14ac:dyDescent="0.3">
      <c r="A75" t="s">
        <v>1646</v>
      </c>
      <c r="B75" t="s">
        <v>132</v>
      </c>
      <c r="C75" t="s">
        <v>20</v>
      </c>
      <c r="D75" t="s">
        <v>20</v>
      </c>
      <c r="E75" t="s">
        <v>64</v>
      </c>
      <c r="F75" t="s">
        <v>322</v>
      </c>
      <c r="G75" s="38">
        <v>42678</v>
      </c>
      <c r="H75" t="s">
        <v>742</v>
      </c>
      <c r="I75" t="b">
        <v>0</v>
      </c>
      <c r="J75" t="b">
        <v>1</v>
      </c>
      <c r="K75" t="b">
        <v>1</v>
      </c>
      <c r="L75">
        <v>0</v>
      </c>
    </row>
    <row r="76" spans="1:12" x14ac:dyDescent="0.3">
      <c r="A76" t="s">
        <v>1647</v>
      </c>
      <c r="B76" t="s">
        <v>119</v>
      </c>
      <c r="C76" t="s">
        <v>26</v>
      </c>
      <c r="D76" t="s">
        <v>26</v>
      </c>
      <c r="E76" t="s">
        <v>146</v>
      </c>
      <c r="F76" t="s">
        <v>281</v>
      </c>
      <c r="G76" s="38">
        <v>42678</v>
      </c>
      <c r="H76" t="s">
        <v>742</v>
      </c>
      <c r="I76" t="b">
        <v>0</v>
      </c>
      <c r="J76" t="b">
        <v>1</v>
      </c>
      <c r="K76" t="b">
        <v>1</v>
      </c>
      <c r="L76">
        <v>0</v>
      </c>
    </row>
    <row r="77" spans="1:12" x14ac:dyDescent="0.3">
      <c r="A77" t="s">
        <v>1648</v>
      </c>
      <c r="B77" t="s">
        <v>390</v>
      </c>
      <c r="C77" t="s">
        <v>23</v>
      </c>
      <c r="D77" t="s">
        <v>23</v>
      </c>
      <c r="E77" t="s">
        <v>163</v>
      </c>
      <c r="F77" t="s">
        <v>161</v>
      </c>
      <c r="G77" s="38">
        <v>42678</v>
      </c>
      <c r="H77" t="s">
        <v>1570</v>
      </c>
      <c r="I77" t="b">
        <v>1</v>
      </c>
      <c r="J77" t="b">
        <v>0</v>
      </c>
      <c r="K77" t="b">
        <v>0</v>
      </c>
      <c r="L77">
        <v>1</v>
      </c>
    </row>
    <row r="78" spans="1:12" x14ac:dyDescent="0.3">
      <c r="A78" t="s">
        <v>1649</v>
      </c>
      <c r="B78" t="s">
        <v>48</v>
      </c>
      <c r="C78" t="s">
        <v>24</v>
      </c>
      <c r="D78" t="s">
        <v>21</v>
      </c>
      <c r="E78" t="s">
        <v>160</v>
      </c>
      <c r="F78" t="s">
        <v>160</v>
      </c>
      <c r="G78" s="38">
        <v>42678</v>
      </c>
      <c r="H78" t="s">
        <v>1570</v>
      </c>
      <c r="I78" t="b">
        <v>1</v>
      </c>
      <c r="J78" t="b">
        <v>0</v>
      </c>
      <c r="K78" t="b">
        <v>0</v>
      </c>
      <c r="L78">
        <v>1</v>
      </c>
    </row>
    <row r="79" spans="1:12" x14ac:dyDescent="0.3">
      <c r="A79" t="s">
        <v>1650</v>
      </c>
      <c r="B79" t="s">
        <v>96</v>
      </c>
      <c r="C79" t="s">
        <v>23</v>
      </c>
      <c r="D79" t="s">
        <v>22</v>
      </c>
      <c r="E79" t="s">
        <v>135</v>
      </c>
      <c r="F79" t="s">
        <v>322</v>
      </c>
      <c r="G79" s="38">
        <v>42678</v>
      </c>
      <c r="H79" t="s">
        <v>742</v>
      </c>
      <c r="I79" t="b">
        <v>0</v>
      </c>
      <c r="J79" t="b">
        <v>1</v>
      </c>
      <c r="K79" t="b">
        <v>0</v>
      </c>
      <c r="L79">
        <v>0</v>
      </c>
    </row>
    <row r="80" spans="1:12" x14ac:dyDescent="0.3">
      <c r="A80" t="s">
        <v>1651</v>
      </c>
      <c r="D80" t="s">
        <v>22</v>
      </c>
      <c r="E80" t="s">
        <v>142</v>
      </c>
      <c r="F80" t="s">
        <v>322</v>
      </c>
      <c r="G80" s="38">
        <v>42678</v>
      </c>
      <c r="H80" t="s">
        <v>1568</v>
      </c>
      <c r="I80" t="b">
        <v>0</v>
      </c>
      <c r="J80" t="b">
        <v>1</v>
      </c>
      <c r="K80" t="b">
        <v>0</v>
      </c>
      <c r="L80">
        <v>0</v>
      </c>
    </row>
    <row r="81" spans="1:12" x14ac:dyDescent="0.3">
      <c r="A81" t="s">
        <v>1652</v>
      </c>
      <c r="B81" t="s">
        <v>112</v>
      </c>
      <c r="C81" t="s">
        <v>23</v>
      </c>
      <c r="D81" t="s">
        <v>23</v>
      </c>
      <c r="E81" t="s">
        <v>168</v>
      </c>
      <c r="F81" t="s">
        <v>161</v>
      </c>
      <c r="G81" s="38">
        <v>42678</v>
      </c>
      <c r="H81" t="s">
        <v>1570</v>
      </c>
      <c r="I81" t="b">
        <v>1</v>
      </c>
      <c r="J81" t="b">
        <v>0</v>
      </c>
      <c r="K81" t="b">
        <v>0</v>
      </c>
      <c r="L81">
        <v>1</v>
      </c>
    </row>
    <row r="82" spans="1:12" x14ac:dyDescent="0.3">
      <c r="A82" t="s">
        <v>1653</v>
      </c>
      <c r="B82" t="s">
        <v>128</v>
      </c>
      <c r="C82" t="s">
        <v>23</v>
      </c>
      <c r="D82" t="s">
        <v>23</v>
      </c>
      <c r="E82" t="s">
        <v>168</v>
      </c>
      <c r="F82" t="s">
        <v>322</v>
      </c>
      <c r="G82" s="38">
        <v>42678</v>
      </c>
      <c r="H82" t="s">
        <v>1575</v>
      </c>
      <c r="I82" t="b">
        <v>0</v>
      </c>
      <c r="J82" t="b">
        <v>1</v>
      </c>
      <c r="K82" t="b">
        <v>0</v>
      </c>
      <c r="L82">
        <v>0</v>
      </c>
    </row>
    <row r="83" spans="1:12" x14ac:dyDescent="0.3">
      <c r="A83" t="s">
        <v>1647</v>
      </c>
      <c r="B83" t="s">
        <v>119</v>
      </c>
      <c r="C83" t="s">
        <v>26</v>
      </c>
      <c r="D83" t="s">
        <v>26</v>
      </c>
      <c r="E83" t="s">
        <v>146</v>
      </c>
      <c r="F83" t="s">
        <v>137</v>
      </c>
      <c r="G83" s="38">
        <v>42679</v>
      </c>
      <c r="H83" t="s">
        <v>1570</v>
      </c>
      <c r="I83" t="b">
        <v>1</v>
      </c>
      <c r="J83" t="b">
        <v>0</v>
      </c>
      <c r="K83" t="b">
        <v>0</v>
      </c>
      <c r="L83">
        <v>1</v>
      </c>
    </row>
    <row r="84" spans="1:12" x14ac:dyDescent="0.3">
      <c r="A84" t="s">
        <v>1646</v>
      </c>
      <c r="B84" t="s">
        <v>132</v>
      </c>
      <c r="C84" t="s">
        <v>20</v>
      </c>
      <c r="D84" t="s">
        <v>20</v>
      </c>
      <c r="E84" t="s">
        <v>64</v>
      </c>
      <c r="F84" t="s">
        <v>155</v>
      </c>
      <c r="G84" s="38">
        <v>42679</v>
      </c>
      <c r="H84" t="s">
        <v>1570</v>
      </c>
      <c r="I84" t="b">
        <v>1</v>
      </c>
      <c r="J84" t="b">
        <v>0</v>
      </c>
      <c r="K84" t="b">
        <v>0</v>
      </c>
      <c r="L84">
        <v>1</v>
      </c>
    </row>
    <row r="85" spans="1:12" x14ac:dyDescent="0.3">
      <c r="A85" t="s">
        <v>1654</v>
      </c>
      <c r="B85" t="s">
        <v>127</v>
      </c>
      <c r="C85" t="s">
        <v>21</v>
      </c>
      <c r="D85" t="s">
        <v>21</v>
      </c>
      <c r="E85" t="s">
        <v>162</v>
      </c>
      <c r="F85" t="s">
        <v>322</v>
      </c>
      <c r="G85" s="38">
        <v>42679</v>
      </c>
      <c r="H85" t="s">
        <v>1568</v>
      </c>
      <c r="I85" t="b">
        <v>0</v>
      </c>
      <c r="J85" t="b">
        <v>1</v>
      </c>
      <c r="K85" t="b">
        <v>0</v>
      </c>
      <c r="L85">
        <v>0</v>
      </c>
    </row>
    <row r="86" spans="1:12" x14ac:dyDescent="0.3">
      <c r="A86" t="s">
        <v>1655</v>
      </c>
      <c r="D86" t="s">
        <v>26</v>
      </c>
      <c r="E86" t="s">
        <v>139</v>
      </c>
      <c r="F86" t="s">
        <v>281</v>
      </c>
      <c r="G86" s="38">
        <v>42679</v>
      </c>
      <c r="H86" t="s">
        <v>742</v>
      </c>
      <c r="I86" t="b">
        <v>1</v>
      </c>
      <c r="J86" t="b">
        <v>1</v>
      </c>
      <c r="K86" t="b">
        <v>1</v>
      </c>
      <c r="L86">
        <v>0</v>
      </c>
    </row>
    <row r="87" spans="1:12" x14ac:dyDescent="0.3">
      <c r="A87" t="s">
        <v>1656</v>
      </c>
      <c r="B87" t="s">
        <v>95</v>
      </c>
      <c r="C87" t="s">
        <v>23</v>
      </c>
      <c r="D87" t="s">
        <v>23</v>
      </c>
      <c r="E87" t="s">
        <v>168</v>
      </c>
      <c r="F87" t="s">
        <v>318</v>
      </c>
      <c r="G87" s="38">
        <v>42679</v>
      </c>
      <c r="H87" t="s">
        <v>742</v>
      </c>
      <c r="I87" t="b">
        <v>0</v>
      </c>
      <c r="J87" t="b">
        <v>1</v>
      </c>
      <c r="K87" t="b">
        <v>1</v>
      </c>
      <c r="L87">
        <v>0</v>
      </c>
    </row>
    <row r="88" spans="1:12" x14ac:dyDescent="0.3">
      <c r="A88" t="s">
        <v>1657</v>
      </c>
      <c r="B88" t="s">
        <v>100</v>
      </c>
      <c r="C88" t="s">
        <v>24</v>
      </c>
      <c r="D88" t="s">
        <v>21</v>
      </c>
      <c r="E88" t="s">
        <v>160</v>
      </c>
      <c r="F88" t="s">
        <v>322</v>
      </c>
      <c r="G88" s="38">
        <v>42679</v>
      </c>
      <c r="H88" t="s">
        <v>1568</v>
      </c>
      <c r="I88" t="b">
        <v>0</v>
      </c>
      <c r="J88" t="b">
        <v>1</v>
      </c>
      <c r="K88" t="b">
        <v>0</v>
      </c>
      <c r="L88">
        <v>0</v>
      </c>
    </row>
    <row r="89" spans="1:12" x14ac:dyDescent="0.3">
      <c r="A89" t="s">
        <v>1658</v>
      </c>
      <c r="B89" t="s">
        <v>167</v>
      </c>
      <c r="D89" t="s">
        <v>21</v>
      </c>
      <c r="E89" t="s">
        <v>167</v>
      </c>
      <c r="F89" t="s">
        <v>322</v>
      </c>
      <c r="G89" s="38">
        <v>42679</v>
      </c>
      <c r="H89" t="s">
        <v>1568</v>
      </c>
      <c r="I89" t="b">
        <v>0</v>
      </c>
      <c r="J89" t="b">
        <v>1</v>
      </c>
      <c r="K89" t="b">
        <v>0</v>
      </c>
      <c r="L89">
        <v>0</v>
      </c>
    </row>
    <row r="90" spans="1:12" x14ac:dyDescent="0.3">
      <c r="A90" t="s">
        <v>1659</v>
      </c>
      <c r="B90" t="s">
        <v>146</v>
      </c>
      <c r="D90" t="s">
        <v>26</v>
      </c>
      <c r="E90" t="s">
        <v>146</v>
      </c>
      <c r="F90" t="s">
        <v>322</v>
      </c>
      <c r="G90" s="38">
        <v>42679</v>
      </c>
      <c r="H90" t="s">
        <v>1568</v>
      </c>
      <c r="I90" t="b">
        <v>0</v>
      </c>
      <c r="J90" t="b">
        <v>1</v>
      </c>
      <c r="K90" t="b">
        <v>0</v>
      </c>
      <c r="L90">
        <v>0</v>
      </c>
    </row>
    <row r="91" spans="1:12" x14ac:dyDescent="0.3">
      <c r="A91" t="s">
        <v>1660</v>
      </c>
      <c r="B91" t="s">
        <v>54</v>
      </c>
      <c r="C91" t="s">
        <v>22</v>
      </c>
      <c r="D91" t="s">
        <v>26</v>
      </c>
      <c r="E91" t="s">
        <v>150</v>
      </c>
      <c r="F91" t="s">
        <v>137</v>
      </c>
      <c r="G91" s="38">
        <v>42679</v>
      </c>
      <c r="H91" t="s">
        <v>742</v>
      </c>
      <c r="I91" t="b">
        <v>1</v>
      </c>
      <c r="J91" t="b">
        <v>0</v>
      </c>
      <c r="K91" t="b">
        <v>0</v>
      </c>
      <c r="L91">
        <v>1</v>
      </c>
    </row>
    <row r="92" spans="1:12" x14ac:dyDescent="0.3">
      <c r="A92" t="s">
        <v>1661</v>
      </c>
      <c r="D92" t="s">
        <v>22</v>
      </c>
      <c r="E92" t="s">
        <v>142</v>
      </c>
      <c r="F92" t="s">
        <v>164</v>
      </c>
      <c r="G92" s="38">
        <v>42679</v>
      </c>
      <c r="H92" t="s">
        <v>1597</v>
      </c>
      <c r="I92" t="b">
        <v>1</v>
      </c>
      <c r="J92" t="b">
        <v>0</v>
      </c>
      <c r="K92" t="b">
        <v>0</v>
      </c>
      <c r="L92">
        <v>1</v>
      </c>
    </row>
    <row r="93" spans="1:12" x14ac:dyDescent="0.3">
      <c r="A93" t="s">
        <v>1662</v>
      </c>
      <c r="B93" t="s">
        <v>45</v>
      </c>
      <c r="C93" t="s">
        <v>20</v>
      </c>
      <c r="D93" t="s">
        <v>20</v>
      </c>
      <c r="E93" t="s">
        <v>149</v>
      </c>
      <c r="F93" t="s">
        <v>155</v>
      </c>
      <c r="G93" s="38">
        <v>42679</v>
      </c>
      <c r="H93" t="s">
        <v>1597</v>
      </c>
      <c r="I93" t="b">
        <v>1</v>
      </c>
      <c r="J93" t="b">
        <v>0</v>
      </c>
      <c r="K93" t="b">
        <v>0</v>
      </c>
      <c r="L93">
        <v>1</v>
      </c>
    </row>
    <row r="94" spans="1:12" x14ac:dyDescent="0.3">
      <c r="A94" t="s">
        <v>1663</v>
      </c>
      <c r="D94" t="s">
        <v>20</v>
      </c>
      <c r="E94" t="s">
        <v>152</v>
      </c>
      <c r="F94" t="s">
        <v>144</v>
      </c>
      <c r="G94" s="38">
        <v>42679</v>
      </c>
      <c r="H94" t="s">
        <v>1570</v>
      </c>
      <c r="I94" t="b">
        <v>1</v>
      </c>
      <c r="J94" t="b">
        <v>0</v>
      </c>
      <c r="K94" t="b">
        <v>0</v>
      </c>
      <c r="L94">
        <v>1</v>
      </c>
    </row>
    <row r="95" spans="1:12" x14ac:dyDescent="0.3">
      <c r="A95" t="s">
        <v>1664</v>
      </c>
      <c r="B95" t="s">
        <v>146</v>
      </c>
      <c r="D95" t="s">
        <v>26</v>
      </c>
      <c r="E95" t="s">
        <v>146</v>
      </c>
      <c r="F95" t="s">
        <v>322</v>
      </c>
      <c r="G95" s="38">
        <v>42679</v>
      </c>
      <c r="H95" t="s">
        <v>1568</v>
      </c>
      <c r="I95" t="b">
        <v>0</v>
      </c>
      <c r="J95" t="b">
        <v>1</v>
      </c>
      <c r="K95" t="b">
        <v>0</v>
      </c>
      <c r="L95">
        <v>0</v>
      </c>
    </row>
    <row r="96" spans="1:12" x14ac:dyDescent="0.3">
      <c r="A96" t="s">
        <v>1665</v>
      </c>
      <c r="B96" t="s">
        <v>95</v>
      </c>
      <c r="C96" t="s">
        <v>23</v>
      </c>
      <c r="D96" t="s">
        <v>23</v>
      </c>
      <c r="E96" t="s">
        <v>141</v>
      </c>
      <c r="F96" t="s">
        <v>155</v>
      </c>
      <c r="G96" s="38">
        <v>42679</v>
      </c>
      <c r="H96" t="s">
        <v>1597</v>
      </c>
      <c r="I96" t="b">
        <v>1</v>
      </c>
      <c r="J96" t="b">
        <v>0</v>
      </c>
      <c r="K96" t="b">
        <v>0</v>
      </c>
      <c r="L96">
        <v>1</v>
      </c>
    </row>
    <row r="97" spans="1:12" x14ac:dyDescent="0.3">
      <c r="A97" t="s">
        <v>1666</v>
      </c>
      <c r="B97" t="s">
        <v>48</v>
      </c>
      <c r="C97" t="s">
        <v>24</v>
      </c>
      <c r="D97" t="s">
        <v>21</v>
      </c>
      <c r="E97" t="s">
        <v>170</v>
      </c>
      <c r="F97" t="s">
        <v>170</v>
      </c>
      <c r="G97" s="38">
        <v>42679</v>
      </c>
      <c r="H97" t="s">
        <v>1570</v>
      </c>
      <c r="I97" t="b">
        <v>1</v>
      </c>
      <c r="J97" t="b">
        <v>0</v>
      </c>
      <c r="K97" t="b">
        <v>0</v>
      </c>
      <c r="L97">
        <v>1</v>
      </c>
    </row>
    <row r="98" spans="1:12" x14ac:dyDescent="0.3">
      <c r="A98" t="s">
        <v>1667</v>
      </c>
      <c r="B98" t="s">
        <v>802</v>
      </c>
      <c r="C98" t="s">
        <v>23</v>
      </c>
      <c r="D98" t="s">
        <v>23</v>
      </c>
      <c r="E98" t="s">
        <v>141</v>
      </c>
      <c r="F98" t="s">
        <v>322</v>
      </c>
      <c r="G98" s="38">
        <v>42681</v>
      </c>
      <c r="H98" t="s">
        <v>1575</v>
      </c>
      <c r="I98" t="b">
        <v>0</v>
      </c>
      <c r="J98" t="b">
        <v>1</v>
      </c>
      <c r="K98" t="b">
        <v>0</v>
      </c>
      <c r="L98">
        <v>0</v>
      </c>
    </row>
    <row r="99" spans="1:12" x14ac:dyDescent="0.3">
      <c r="A99" t="s">
        <v>1668</v>
      </c>
      <c r="B99" t="s">
        <v>126</v>
      </c>
      <c r="C99" t="s">
        <v>25</v>
      </c>
      <c r="D99" t="s">
        <v>25</v>
      </c>
      <c r="E99" t="s">
        <v>136</v>
      </c>
      <c r="F99" t="s">
        <v>322</v>
      </c>
      <c r="G99" s="38">
        <v>42681</v>
      </c>
      <c r="H99" t="s">
        <v>1568</v>
      </c>
      <c r="I99" t="b">
        <v>0</v>
      </c>
      <c r="J99" t="b">
        <v>1</v>
      </c>
      <c r="K99" t="b">
        <v>0</v>
      </c>
      <c r="L99">
        <v>0</v>
      </c>
    </row>
    <row r="100" spans="1:12" x14ac:dyDescent="0.3">
      <c r="A100" t="s">
        <v>1669</v>
      </c>
      <c r="B100" t="s">
        <v>118</v>
      </c>
      <c r="C100" t="s">
        <v>22</v>
      </c>
      <c r="D100" t="s">
        <v>26</v>
      </c>
      <c r="E100" t="s">
        <v>150</v>
      </c>
      <c r="G100" s="38">
        <v>42681</v>
      </c>
      <c r="H100" t="s">
        <v>1670</v>
      </c>
      <c r="I100" t="b">
        <v>1</v>
      </c>
      <c r="J100" t="b">
        <v>0</v>
      </c>
      <c r="K100" t="b">
        <v>0</v>
      </c>
      <c r="L100">
        <v>0</v>
      </c>
    </row>
    <row r="101" spans="1:12" x14ac:dyDescent="0.3">
      <c r="A101" t="s">
        <v>1671</v>
      </c>
      <c r="B101" t="s">
        <v>100</v>
      </c>
      <c r="C101" t="s">
        <v>24</v>
      </c>
      <c r="D101" t="s">
        <v>21</v>
      </c>
      <c r="E101" t="s">
        <v>162</v>
      </c>
      <c r="F101" t="s">
        <v>268</v>
      </c>
      <c r="G101" s="38">
        <v>42681</v>
      </c>
      <c r="H101" t="s">
        <v>754</v>
      </c>
      <c r="I101" t="b">
        <v>0</v>
      </c>
      <c r="J101" t="b">
        <v>1</v>
      </c>
      <c r="K101" t="b">
        <v>0</v>
      </c>
      <c r="L101">
        <v>0</v>
      </c>
    </row>
    <row r="102" spans="1:12" x14ac:dyDescent="0.3">
      <c r="A102" t="s">
        <v>1672</v>
      </c>
      <c r="B102" t="s">
        <v>95</v>
      </c>
      <c r="C102" t="s">
        <v>23</v>
      </c>
      <c r="D102" t="s">
        <v>23</v>
      </c>
      <c r="E102" t="s">
        <v>148</v>
      </c>
      <c r="F102" t="s">
        <v>322</v>
      </c>
      <c r="G102" s="38">
        <v>42681</v>
      </c>
      <c r="H102" t="s">
        <v>1568</v>
      </c>
      <c r="I102" t="b">
        <v>0</v>
      </c>
      <c r="J102" t="b">
        <v>1</v>
      </c>
      <c r="K102" t="b">
        <v>0</v>
      </c>
      <c r="L102">
        <v>0</v>
      </c>
    </row>
    <row r="103" spans="1:12" x14ac:dyDescent="0.3">
      <c r="A103" t="s">
        <v>1673</v>
      </c>
      <c r="B103" t="s">
        <v>127</v>
      </c>
      <c r="C103" t="s">
        <v>21</v>
      </c>
      <c r="D103" t="s">
        <v>21</v>
      </c>
      <c r="E103" t="s">
        <v>143</v>
      </c>
      <c r="F103" t="s">
        <v>322</v>
      </c>
      <c r="G103" s="38">
        <v>42681</v>
      </c>
      <c r="H103" t="s">
        <v>742</v>
      </c>
      <c r="I103" t="b">
        <v>0</v>
      </c>
      <c r="J103" t="b">
        <v>1</v>
      </c>
      <c r="K103" t="b">
        <v>1</v>
      </c>
      <c r="L103">
        <v>0</v>
      </c>
    </row>
    <row r="104" spans="1:12" x14ac:dyDescent="0.3">
      <c r="A104" t="s">
        <v>1674</v>
      </c>
      <c r="B104" t="s">
        <v>61</v>
      </c>
      <c r="C104" t="s">
        <v>20</v>
      </c>
      <c r="D104" t="s">
        <v>20</v>
      </c>
      <c r="E104" t="s">
        <v>149</v>
      </c>
      <c r="F104" t="s">
        <v>322</v>
      </c>
      <c r="G104" s="38">
        <v>42681</v>
      </c>
      <c r="H104" t="s">
        <v>1568</v>
      </c>
      <c r="I104" t="b">
        <v>0</v>
      </c>
      <c r="J104" t="b">
        <v>1</v>
      </c>
      <c r="K104" t="b">
        <v>0</v>
      </c>
      <c r="L104">
        <v>0</v>
      </c>
    </row>
    <row r="105" spans="1:12" x14ac:dyDescent="0.3">
      <c r="A105" t="s">
        <v>1675</v>
      </c>
      <c r="D105" t="s">
        <v>20</v>
      </c>
      <c r="E105" t="s">
        <v>64</v>
      </c>
      <c r="F105" t="s">
        <v>268</v>
      </c>
      <c r="G105" s="38">
        <v>42681</v>
      </c>
      <c r="H105" t="s">
        <v>1575</v>
      </c>
      <c r="I105" t="b">
        <v>0</v>
      </c>
      <c r="J105" t="b">
        <v>1</v>
      </c>
      <c r="K105" t="b">
        <v>0</v>
      </c>
      <c r="L105">
        <v>0</v>
      </c>
    </row>
    <row r="106" spans="1:12" x14ac:dyDescent="0.3">
      <c r="A106" t="s">
        <v>1675</v>
      </c>
      <c r="D106" t="s">
        <v>20</v>
      </c>
      <c r="E106" t="s">
        <v>64</v>
      </c>
      <c r="F106" t="s">
        <v>268</v>
      </c>
      <c r="G106" s="38">
        <v>42681</v>
      </c>
      <c r="I106" t="b">
        <v>0</v>
      </c>
      <c r="J106" t="b">
        <v>1</v>
      </c>
      <c r="K106" t="b">
        <v>0</v>
      </c>
      <c r="L106">
        <v>0</v>
      </c>
    </row>
    <row r="107" spans="1:12" x14ac:dyDescent="0.3">
      <c r="A107" t="s">
        <v>1676</v>
      </c>
      <c r="B107" t="s">
        <v>46</v>
      </c>
      <c r="C107" t="s">
        <v>20</v>
      </c>
      <c r="D107" t="s">
        <v>23</v>
      </c>
      <c r="E107" t="s">
        <v>148</v>
      </c>
      <c r="F107" t="s">
        <v>322</v>
      </c>
      <c r="G107" s="38">
        <v>42681</v>
      </c>
      <c r="H107" t="s">
        <v>1568</v>
      </c>
      <c r="I107" t="b">
        <v>0</v>
      </c>
      <c r="J107" t="b">
        <v>1</v>
      </c>
      <c r="K107" t="b">
        <v>0</v>
      </c>
      <c r="L107">
        <v>0</v>
      </c>
    </row>
    <row r="108" spans="1:12" x14ac:dyDescent="0.3">
      <c r="A108" t="s">
        <v>1677</v>
      </c>
      <c r="B108" t="s">
        <v>109</v>
      </c>
      <c r="C108" t="s">
        <v>24</v>
      </c>
      <c r="D108" t="s">
        <v>21</v>
      </c>
      <c r="E108" t="s">
        <v>170</v>
      </c>
      <c r="G108" s="38">
        <v>42681</v>
      </c>
      <c r="H108" t="s">
        <v>1570</v>
      </c>
      <c r="I108" t="b">
        <v>1</v>
      </c>
      <c r="J108" t="b">
        <v>0</v>
      </c>
      <c r="K108" t="b">
        <v>0</v>
      </c>
      <c r="L108">
        <v>0</v>
      </c>
    </row>
    <row r="109" spans="1:12" x14ac:dyDescent="0.3">
      <c r="A109" t="s">
        <v>1678</v>
      </c>
      <c r="D109" t="s">
        <v>26</v>
      </c>
      <c r="E109" t="s">
        <v>166</v>
      </c>
      <c r="F109" t="s">
        <v>322</v>
      </c>
      <c r="G109" s="38">
        <v>42681</v>
      </c>
      <c r="H109" t="s">
        <v>742</v>
      </c>
      <c r="I109" t="b">
        <v>0</v>
      </c>
      <c r="J109" t="b">
        <v>1</v>
      </c>
      <c r="K109" t="b">
        <v>1</v>
      </c>
      <c r="L109">
        <v>0</v>
      </c>
    </row>
    <row r="110" spans="1:12" x14ac:dyDescent="0.3">
      <c r="A110" t="s">
        <v>1679</v>
      </c>
      <c r="B110" t="s">
        <v>80</v>
      </c>
      <c r="C110" t="s">
        <v>23</v>
      </c>
      <c r="D110" t="s">
        <v>23</v>
      </c>
      <c r="E110" t="s">
        <v>141</v>
      </c>
      <c r="F110" t="s">
        <v>322</v>
      </c>
      <c r="G110" s="38">
        <v>42681</v>
      </c>
      <c r="H110" t="s">
        <v>1568</v>
      </c>
      <c r="I110" t="b">
        <v>0</v>
      </c>
      <c r="J110" t="b">
        <v>1</v>
      </c>
      <c r="K110" t="b">
        <v>0</v>
      </c>
      <c r="L110">
        <v>0</v>
      </c>
    </row>
    <row r="111" spans="1:12" x14ac:dyDescent="0.3">
      <c r="A111" t="s">
        <v>1680</v>
      </c>
      <c r="B111" t="s">
        <v>125</v>
      </c>
      <c r="C111" t="s">
        <v>23</v>
      </c>
      <c r="D111" t="s">
        <v>23</v>
      </c>
      <c r="E111" t="s">
        <v>168</v>
      </c>
      <c r="F111" t="s">
        <v>268</v>
      </c>
      <c r="G111" s="38">
        <v>42682</v>
      </c>
      <c r="H111" t="s">
        <v>1575</v>
      </c>
      <c r="I111" t="b">
        <v>0</v>
      </c>
      <c r="J111" t="b">
        <v>1</v>
      </c>
      <c r="K111" t="b">
        <v>0</v>
      </c>
      <c r="L111">
        <v>0</v>
      </c>
    </row>
    <row r="112" spans="1:12" x14ac:dyDescent="0.3">
      <c r="A112" t="s">
        <v>1681</v>
      </c>
      <c r="B112" t="s">
        <v>95</v>
      </c>
      <c r="C112" t="s">
        <v>23</v>
      </c>
      <c r="D112" t="s">
        <v>23</v>
      </c>
      <c r="E112" t="s">
        <v>171</v>
      </c>
      <c r="F112" t="s">
        <v>322</v>
      </c>
      <c r="G112" s="38">
        <v>42682</v>
      </c>
      <c r="H112" t="s">
        <v>754</v>
      </c>
      <c r="I112" t="b">
        <v>0</v>
      </c>
      <c r="J112" t="b">
        <v>1</v>
      </c>
      <c r="K112" t="b">
        <v>0</v>
      </c>
      <c r="L112">
        <v>0</v>
      </c>
    </row>
    <row r="113" spans="1:12" x14ac:dyDescent="0.3">
      <c r="A113" t="s">
        <v>1682</v>
      </c>
      <c r="B113" t="s">
        <v>333</v>
      </c>
      <c r="C113" t="s">
        <v>23</v>
      </c>
      <c r="D113" t="s">
        <v>23</v>
      </c>
      <c r="E113" t="s">
        <v>168</v>
      </c>
      <c r="F113" t="s">
        <v>281</v>
      </c>
      <c r="G113" s="38">
        <v>42682</v>
      </c>
      <c r="H113" t="s">
        <v>742</v>
      </c>
      <c r="I113" t="b">
        <v>0</v>
      </c>
      <c r="J113" t="b">
        <v>1</v>
      </c>
      <c r="K113" t="b">
        <v>1</v>
      </c>
      <c r="L113">
        <v>0</v>
      </c>
    </row>
    <row r="114" spans="1:12" x14ac:dyDescent="0.3">
      <c r="A114" t="s">
        <v>1606</v>
      </c>
      <c r="B114" t="s">
        <v>124</v>
      </c>
      <c r="C114" t="s">
        <v>23</v>
      </c>
      <c r="D114" t="s">
        <v>22</v>
      </c>
      <c r="E114" t="s">
        <v>960</v>
      </c>
      <c r="F114" t="s">
        <v>322</v>
      </c>
      <c r="G114" s="38">
        <v>42682</v>
      </c>
      <c r="H114" t="s">
        <v>742</v>
      </c>
      <c r="I114" t="b">
        <v>0</v>
      </c>
      <c r="J114" t="b">
        <v>1</v>
      </c>
      <c r="K114" t="b">
        <v>1</v>
      </c>
      <c r="L114">
        <v>0</v>
      </c>
    </row>
    <row r="115" spans="1:12" x14ac:dyDescent="0.3">
      <c r="A115" t="s">
        <v>1683</v>
      </c>
      <c r="D115" t="s">
        <v>20</v>
      </c>
      <c r="E115" t="s">
        <v>64</v>
      </c>
      <c r="F115" t="s">
        <v>322</v>
      </c>
      <c r="G115" s="38">
        <v>42682</v>
      </c>
      <c r="H115" t="s">
        <v>1568</v>
      </c>
      <c r="I115" t="b">
        <v>0</v>
      </c>
      <c r="J115" t="b">
        <v>1</v>
      </c>
      <c r="K115" t="b">
        <v>0</v>
      </c>
      <c r="L115">
        <v>0</v>
      </c>
    </row>
    <row r="116" spans="1:12" x14ac:dyDescent="0.3">
      <c r="A116" t="s">
        <v>1684</v>
      </c>
      <c r="D116" t="s">
        <v>20</v>
      </c>
      <c r="E116" t="s">
        <v>149</v>
      </c>
      <c r="F116" t="s">
        <v>322</v>
      </c>
      <c r="G116" s="38">
        <v>42682</v>
      </c>
      <c r="H116" t="s">
        <v>742</v>
      </c>
      <c r="I116" t="b">
        <v>0</v>
      </c>
      <c r="J116" t="b">
        <v>1</v>
      </c>
      <c r="K116" t="b">
        <v>1</v>
      </c>
      <c r="L116">
        <v>0</v>
      </c>
    </row>
    <row r="117" spans="1:12" x14ac:dyDescent="0.3">
      <c r="A117" t="s">
        <v>1685</v>
      </c>
      <c r="B117" t="s">
        <v>46</v>
      </c>
      <c r="C117" t="s">
        <v>20</v>
      </c>
      <c r="D117" t="s">
        <v>23</v>
      </c>
      <c r="E117" t="s">
        <v>148</v>
      </c>
      <c r="G117" s="38">
        <v>42682</v>
      </c>
      <c r="H117" t="s">
        <v>742</v>
      </c>
      <c r="I117" t="b">
        <v>1</v>
      </c>
      <c r="J117" t="b">
        <v>1</v>
      </c>
      <c r="K117" t="b">
        <v>1</v>
      </c>
      <c r="L117">
        <v>0</v>
      </c>
    </row>
    <row r="118" spans="1:12" x14ac:dyDescent="0.3">
      <c r="A118" t="s">
        <v>1686</v>
      </c>
      <c r="B118" t="s">
        <v>128</v>
      </c>
      <c r="C118" t="s">
        <v>23</v>
      </c>
      <c r="D118" t="s">
        <v>23</v>
      </c>
      <c r="E118" t="s">
        <v>148</v>
      </c>
      <c r="F118" t="s">
        <v>322</v>
      </c>
      <c r="G118" s="38">
        <v>42682</v>
      </c>
      <c r="H118" t="s">
        <v>1568</v>
      </c>
      <c r="I118" t="b">
        <v>1</v>
      </c>
      <c r="J118" t="b">
        <v>1</v>
      </c>
      <c r="K118" t="b">
        <v>0</v>
      </c>
      <c r="L118">
        <v>0</v>
      </c>
    </row>
    <row r="119" spans="1:12" x14ac:dyDescent="0.3">
      <c r="A119" t="s">
        <v>1687</v>
      </c>
      <c r="B119" t="s">
        <v>59</v>
      </c>
      <c r="C119" t="s">
        <v>23</v>
      </c>
      <c r="D119" t="s">
        <v>23</v>
      </c>
      <c r="E119" t="s">
        <v>163</v>
      </c>
      <c r="F119" t="s">
        <v>155</v>
      </c>
      <c r="G119" s="38">
        <v>42682</v>
      </c>
      <c r="H119" t="s">
        <v>1570</v>
      </c>
      <c r="I119" t="b">
        <v>1</v>
      </c>
      <c r="J119" t="b">
        <v>0</v>
      </c>
      <c r="K119" t="b">
        <v>0</v>
      </c>
      <c r="L119">
        <v>1</v>
      </c>
    </row>
    <row r="120" spans="1:12" x14ac:dyDescent="0.3">
      <c r="A120" t="s">
        <v>1688</v>
      </c>
      <c r="B120" t="s">
        <v>66</v>
      </c>
      <c r="C120" t="s">
        <v>25</v>
      </c>
      <c r="D120" t="s">
        <v>25</v>
      </c>
      <c r="E120" t="s">
        <v>165</v>
      </c>
      <c r="F120" t="s">
        <v>268</v>
      </c>
      <c r="G120" s="38">
        <v>42682</v>
      </c>
      <c r="H120" t="s">
        <v>1568</v>
      </c>
      <c r="I120" t="b">
        <v>1</v>
      </c>
      <c r="J120" t="b">
        <v>0</v>
      </c>
      <c r="K120" t="b">
        <v>0</v>
      </c>
      <c r="L120">
        <v>0</v>
      </c>
    </row>
    <row r="121" spans="1:12" x14ac:dyDescent="0.3">
      <c r="A121" t="s">
        <v>1689</v>
      </c>
      <c r="B121" t="s">
        <v>56</v>
      </c>
      <c r="C121" t="s">
        <v>26</v>
      </c>
      <c r="D121" t="s">
        <v>26</v>
      </c>
      <c r="E121" t="s">
        <v>166</v>
      </c>
      <c r="F121" t="s">
        <v>137</v>
      </c>
      <c r="G121" s="38">
        <v>42682</v>
      </c>
      <c r="H121" t="s">
        <v>1570</v>
      </c>
      <c r="I121" t="b">
        <v>1</v>
      </c>
      <c r="J121" t="b">
        <v>0</v>
      </c>
      <c r="K121" t="b">
        <v>0</v>
      </c>
      <c r="L121">
        <v>1</v>
      </c>
    </row>
    <row r="122" spans="1:12" x14ac:dyDescent="0.3">
      <c r="A122" t="s">
        <v>1690</v>
      </c>
      <c r="B122" t="s">
        <v>170</v>
      </c>
      <c r="D122" t="s">
        <v>21</v>
      </c>
      <c r="E122" t="s">
        <v>170</v>
      </c>
      <c r="F122" t="s">
        <v>170</v>
      </c>
      <c r="G122" s="38">
        <v>42682</v>
      </c>
      <c r="H122" t="s">
        <v>1570</v>
      </c>
      <c r="I122" t="b">
        <v>1</v>
      </c>
      <c r="J122" t="b">
        <v>0</v>
      </c>
      <c r="K122" t="b">
        <v>0</v>
      </c>
      <c r="L122">
        <v>1</v>
      </c>
    </row>
    <row r="123" spans="1:12" x14ac:dyDescent="0.3">
      <c r="A123" t="s">
        <v>1691</v>
      </c>
      <c r="D123" t="s">
        <v>20</v>
      </c>
      <c r="E123" t="s">
        <v>149</v>
      </c>
      <c r="F123" t="s">
        <v>144</v>
      </c>
      <c r="G123" s="38">
        <v>42683</v>
      </c>
      <c r="H123" t="s">
        <v>1597</v>
      </c>
      <c r="I123" t="b">
        <v>1</v>
      </c>
      <c r="J123" t="b">
        <v>0</v>
      </c>
      <c r="K123" t="b">
        <v>0</v>
      </c>
      <c r="L123">
        <v>1</v>
      </c>
    </row>
    <row r="124" spans="1:12" x14ac:dyDescent="0.3">
      <c r="A124" t="s">
        <v>1692</v>
      </c>
      <c r="B124" t="s">
        <v>83</v>
      </c>
      <c r="C124" t="s">
        <v>25</v>
      </c>
      <c r="D124" t="s">
        <v>25</v>
      </c>
      <c r="E124" t="s">
        <v>157</v>
      </c>
      <c r="F124" t="s">
        <v>322</v>
      </c>
      <c r="G124" s="38">
        <v>42683</v>
      </c>
      <c r="H124" t="s">
        <v>1568</v>
      </c>
      <c r="I124" t="b">
        <v>0</v>
      </c>
      <c r="J124" t="b">
        <v>1</v>
      </c>
      <c r="K124" t="b">
        <v>0</v>
      </c>
      <c r="L124">
        <v>0</v>
      </c>
    </row>
    <row r="125" spans="1:12" x14ac:dyDescent="0.3">
      <c r="A125" t="s">
        <v>1693</v>
      </c>
      <c r="B125" t="s">
        <v>93</v>
      </c>
      <c r="C125" t="s">
        <v>23</v>
      </c>
      <c r="D125" t="s">
        <v>23</v>
      </c>
      <c r="E125" t="s">
        <v>169</v>
      </c>
      <c r="F125" t="s">
        <v>322</v>
      </c>
      <c r="G125" s="38">
        <v>42683</v>
      </c>
      <c r="H125" t="s">
        <v>742</v>
      </c>
      <c r="I125" t="b">
        <v>0</v>
      </c>
      <c r="J125" t="b">
        <v>1</v>
      </c>
      <c r="K125" t="b">
        <v>1</v>
      </c>
      <c r="L125">
        <v>0</v>
      </c>
    </row>
    <row r="126" spans="1:12" x14ac:dyDescent="0.3">
      <c r="A126" t="s">
        <v>1655</v>
      </c>
      <c r="D126" t="s">
        <v>26</v>
      </c>
      <c r="E126" t="s">
        <v>139</v>
      </c>
      <c r="F126" t="s">
        <v>139</v>
      </c>
      <c r="G126" s="38">
        <v>42683</v>
      </c>
      <c r="H126" t="s">
        <v>760</v>
      </c>
      <c r="I126" t="b">
        <v>0</v>
      </c>
      <c r="J126" t="b">
        <v>0</v>
      </c>
      <c r="K126" t="b">
        <v>0</v>
      </c>
      <c r="L126">
        <v>0</v>
      </c>
    </row>
    <row r="127" spans="1:12" x14ac:dyDescent="0.3">
      <c r="A127" t="s">
        <v>1694</v>
      </c>
      <c r="B127" t="s">
        <v>63</v>
      </c>
      <c r="C127" t="s">
        <v>26</v>
      </c>
      <c r="D127" t="s">
        <v>26</v>
      </c>
      <c r="E127" t="s">
        <v>151</v>
      </c>
      <c r="F127" t="s">
        <v>322</v>
      </c>
      <c r="G127" s="38">
        <v>42683</v>
      </c>
      <c r="H127" t="s">
        <v>1568</v>
      </c>
      <c r="I127" t="b">
        <v>0</v>
      </c>
      <c r="J127" t="b">
        <v>1</v>
      </c>
      <c r="K127" t="b">
        <v>0</v>
      </c>
      <c r="L127">
        <v>0</v>
      </c>
    </row>
    <row r="128" spans="1:12" x14ac:dyDescent="0.3">
      <c r="A128" t="s">
        <v>1695</v>
      </c>
      <c r="B128" t="s">
        <v>104</v>
      </c>
      <c r="C128" t="s">
        <v>22</v>
      </c>
      <c r="D128" t="s">
        <v>26</v>
      </c>
      <c r="E128" t="s">
        <v>166</v>
      </c>
      <c r="F128" t="s">
        <v>322</v>
      </c>
      <c r="G128" s="38">
        <v>42683</v>
      </c>
      <c r="H128" t="s">
        <v>742</v>
      </c>
      <c r="I128" t="b">
        <v>0</v>
      </c>
      <c r="J128" t="b">
        <v>1</v>
      </c>
      <c r="K128" t="b">
        <v>1</v>
      </c>
      <c r="L128">
        <v>0</v>
      </c>
    </row>
    <row r="129" spans="1:12" x14ac:dyDescent="0.3">
      <c r="A129" t="s">
        <v>1696</v>
      </c>
      <c r="B129" t="s">
        <v>113</v>
      </c>
      <c r="C129" t="s">
        <v>23</v>
      </c>
      <c r="D129" t="s">
        <v>23</v>
      </c>
      <c r="E129" t="s">
        <v>168</v>
      </c>
      <c r="F129" t="s">
        <v>268</v>
      </c>
      <c r="G129" s="38">
        <v>42683</v>
      </c>
      <c r="H129" t="s">
        <v>1575</v>
      </c>
      <c r="I129" t="b">
        <v>0</v>
      </c>
      <c r="J129" t="b">
        <v>1</v>
      </c>
      <c r="K129" t="b">
        <v>0</v>
      </c>
      <c r="L129">
        <v>0</v>
      </c>
    </row>
    <row r="130" spans="1:12" x14ac:dyDescent="0.3">
      <c r="A130" t="s">
        <v>1697</v>
      </c>
      <c r="B130" t="s">
        <v>66</v>
      </c>
      <c r="C130" t="s">
        <v>25</v>
      </c>
      <c r="D130" t="s">
        <v>25</v>
      </c>
      <c r="E130" t="s">
        <v>165</v>
      </c>
      <c r="F130" t="s">
        <v>165</v>
      </c>
      <c r="G130" s="38">
        <v>42683</v>
      </c>
      <c r="H130" t="s">
        <v>1585</v>
      </c>
      <c r="I130" t="b">
        <v>1</v>
      </c>
      <c r="J130" t="b">
        <v>0</v>
      </c>
      <c r="K130" t="b">
        <v>0</v>
      </c>
      <c r="L130">
        <v>1</v>
      </c>
    </row>
    <row r="131" spans="1:12" x14ac:dyDescent="0.3">
      <c r="A131" t="s">
        <v>1698</v>
      </c>
      <c r="B131" t="s">
        <v>103</v>
      </c>
      <c r="C131" t="s">
        <v>22</v>
      </c>
      <c r="D131" t="s">
        <v>22</v>
      </c>
      <c r="E131" t="s">
        <v>135</v>
      </c>
      <c r="G131" s="38">
        <v>42683</v>
      </c>
      <c r="H131" t="s">
        <v>1570</v>
      </c>
      <c r="I131" t="b">
        <v>1</v>
      </c>
      <c r="J131" t="b">
        <v>0</v>
      </c>
      <c r="K131" t="b">
        <v>0</v>
      </c>
      <c r="L131">
        <v>0</v>
      </c>
    </row>
    <row r="132" spans="1:12" x14ac:dyDescent="0.3">
      <c r="A132" t="s">
        <v>1699</v>
      </c>
      <c r="B132" t="s">
        <v>58</v>
      </c>
      <c r="C132" t="s">
        <v>20</v>
      </c>
      <c r="D132" t="s">
        <v>20</v>
      </c>
      <c r="E132" t="s">
        <v>149</v>
      </c>
      <c r="F132" t="s">
        <v>322</v>
      </c>
      <c r="G132" s="38">
        <v>42683</v>
      </c>
      <c r="H132" t="s">
        <v>754</v>
      </c>
      <c r="I132" t="b">
        <v>0</v>
      </c>
      <c r="J132" t="b">
        <v>1</v>
      </c>
      <c r="K132" t="b">
        <v>0</v>
      </c>
      <c r="L132">
        <v>0</v>
      </c>
    </row>
    <row r="133" spans="1:12" x14ac:dyDescent="0.3">
      <c r="A133" t="s">
        <v>1700</v>
      </c>
      <c r="B133" t="s">
        <v>125</v>
      </c>
      <c r="C133" t="s">
        <v>23</v>
      </c>
      <c r="D133" t="s">
        <v>23</v>
      </c>
      <c r="E133" t="s">
        <v>168</v>
      </c>
      <c r="F133" t="s">
        <v>322</v>
      </c>
      <c r="G133" s="38">
        <v>42683</v>
      </c>
      <c r="H133" t="s">
        <v>1568</v>
      </c>
      <c r="I133" t="b">
        <v>0</v>
      </c>
      <c r="J133" t="b">
        <v>1</v>
      </c>
      <c r="K133" t="b">
        <v>0</v>
      </c>
      <c r="L133">
        <v>0</v>
      </c>
    </row>
    <row r="134" spans="1:12" x14ac:dyDescent="0.3">
      <c r="A134" t="s">
        <v>1673</v>
      </c>
      <c r="B134" t="s">
        <v>127</v>
      </c>
      <c r="C134" t="s">
        <v>21</v>
      </c>
      <c r="D134" t="s">
        <v>21</v>
      </c>
      <c r="E134" t="s">
        <v>143</v>
      </c>
      <c r="F134" t="s">
        <v>143</v>
      </c>
      <c r="G134" s="38">
        <v>42683</v>
      </c>
      <c r="H134" t="s">
        <v>1570</v>
      </c>
      <c r="I134" t="b">
        <v>1</v>
      </c>
      <c r="J134" t="b">
        <v>0</v>
      </c>
      <c r="K134" t="b">
        <v>0</v>
      </c>
      <c r="L134">
        <v>1</v>
      </c>
    </row>
    <row r="135" spans="1:12" x14ac:dyDescent="0.3">
      <c r="A135" t="s">
        <v>1701</v>
      </c>
      <c r="B135" t="s">
        <v>41</v>
      </c>
      <c r="C135" t="s">
        <v>25</v>
      </c>
      <c r="D135" t="s">
        <v>25</v>
      </c>
      <c r="E135" t="s">
        <v>156</v>
      </c>
      <c r="F135" t="s">
        <v>308</v>
      </c>
      <c r="G135" s="38">
        <v>42683</v>
      </c>
      <c r="H135" t="s">
        <v>742</v>
      </c>
      <c r="I135" t="b">
        <v>0</v>
      </c>
      <c r="J135" t="b">
        <v>1</v>
      </c>
      <c r="K135" t="b">
        <v>1</v>
      </c>
      <c r="L135">
        <v>0</v>
      </c>
    </row>
    <row r="136" spans="1:12" x14ac:dyDescent="0.3">
      <c r="A136" t="s">
        <v>1702</v>
      </c>
      <c r="B136" t="s">
        <v>139</v>
      </c>
      <c r="D136" t="s">
        <v>26</v>
      </c>
      <c r="E136" t="s">
        <v>139</v>
      </c>
      <c r="F136" t="s">
        <v>322</v>
      </c>
      <c r="G136" s="38">
        <v>42683</v>
      </c>
      <c r="H136" t="s">
        <v>1568</v>
      </c>
      <c r="I136" t="b">
        <v>0</v>
      </c>
      <c r="J136" t="b">
        <v>1</v>
      </c>
      <c r="K136" t="b">
        <v>0</v>
      </c>
      <c r="L136">
        <v>0</v>
      </c>
    </row>
    <row r="137" spans="1:12" x14ac:dyDescent="0.3">
      <c r="A137" t="s">
        <v>1703</v>
      </c>
      <c r="B137" t="s">
        <v>41</v>
      </c>
      <c r="C137" t="s">
        <v>25</v>
      </c>
      <c r="D137" t="s">
        <v>25</v>
      </c>
      <c r="E137" t="s">
        <v>136</v>
      </c>
      <c r="F137" t="s">
        <v>322</v>
      </c>
      <c r="G137" s="38">
        <v>42683</v>
      </c>
      <c r="H137" t="s">
        <v>754</v>
      </c>
      <c r="I137" t="b">
        <v>0</v>
      </c>
      <c r="J137" t="b">
        <v>1</v>
      </c>
      <c r="K137" t="b">
        <v>0</v>
      </c>
      <c r="L137">
        <v>0</v>
      </c>
    </row>
    <row r="138" spans="1:12" x14ac:dyDescent="0.3">
      <c r="A138" t="s">
        <v>1682</v>
      </c>
      <c r="B138" t="s">
        <v>333</v>
      </c>
      <c r="C138" t="s">
        <v>23</v>
      </c>
      <c r="D138" t="s">
        <v>23</v>
      </c>
      <c r="E138" t="s">
        <v>168</v>
      </c>
      <c r="F138" t="s">
        <v>161</v>
      </c>
      <c r="G138" s="38">
        <v>42683</v>
      </c>
      <c r="H138" t="s">
        <v>1570</v>
      </c>
      <c r="I138" t="b">
        <v>1</v>
      </c>
      <c r="J138" t="b">
        <v>0</v>
      </c>
      <c r="K138" t="b">
        <v>0</v>
      </c>
      <c r="L138">
        <v>1</v>
      </c>
    </row>
    <row r="139" spans="1:12" x14ac:dyDescent="0.3">
      <c r="A139" t="s">
        <v>1704</v>
      </c>
      <c r="B139" t="s">
        <v>127</v>
      </c>
      <c r="C139" t="s">
        <v>21</v>
      </c>
      <c r="D139" t="s">
        <v>21</v>
      </c>
      <c r="E139" t="s">
        <v>145</v>
      </c>
      <c r="F139" t="s">
        <v>145</v>
      </c>
      <c r="G139" s="38">
        <v>42683</v>
      </c>
      <c r="H139" t="s">
        <v>1597</v>
      </c>
      <c r="I139" t="b">
        <v>1</v>
      </c>
      <c r="J139" t="b">
        <v>0</v>
      </c>
      <c r="K139" t="b">
        <v>0</v>
      </c>
      <c r="L139">
        <v>1</v>
      </c>
    </row>
    <row r="140" spans="1:12" x14ac:dyDescent="0.3">
      <c r="A140" t="s">
        <v>1705</v>
      </c>
      <c r="B140" t="s">
        <v>137</v>
      </c>
      <c r="D140" t="s">
        <v>26</v>
      </c>
      <c r="E140" t="s">
        <v>153</v>
      </c>
      <c r="F140" t="s">
        <v>153</v>
      </c>
      <c r="G140" s="38">
        <v>42683</v>
      </c>
      <c r="H140" t="s">
        <v>1570</v>
      </c>
      <c r="I140" t="b">
        <v>1</v>
      </c>
      <c r="J140" t="b">
        <v>0</v>
      </c>
      <c r="K140" t="b">
        <v>0</v>
      </c>
      <c r="L140">
        <v>1</v>
      </c>
    </row>
    <row r="141" spans="1:12" x14ac:dyDescent="0.3">
      <c r="A141" t="s">
        <v>1706</v>
      </c>
      <c r="B141" t="s">
        <v>99</v>
      </c>
      <c r="C141" t="s">
        <v>24</v>
      </c>
      <c r="D141" t="s">
        <v>21</v>
      </c>
      <c r="E141" t="s">
        <v>160</v>
      </c>
      <c r="F141" t="s">
        <v>160</v>
      </c>
      <c r="G141" s="38">
        <v>42683</v>
      </c>
      <c r="H141" t="s">
        <v>1570</v>
      </c>
      <c r="I141" t="b">
        <v>1</v>
      </c>
      <c r="J141" t="b">
        <v>0</v>
      </c>
      <c r="K141" t="b">
        <v>0</v>
      </c>
      <c r="L141">
        <v>1</v>
      </c>
    </row>
    <row r="142" spans="1:12" x14ac:dyDescent="0.3">
      <c r="A142" t="s">
        <v>1707</v>
      </c>
      <c r="B142" t="s">
        <v>61</v>
      </c>
      <c r="C142" t="s">
        <v>20</v>
      </c>
      <c r="D142" t="s">
        <v>23</v>
      </c>
      <c r="E142" t="s">
        <v>148</v>
      </c>
      <c r="F142" t="s">
        <v>161</v>
      </c>
      <c r="G142" s="38">
        <v>42683</v>
      </c>
      <c r="H142" t="s">
        <v>1585</v>
      </c>
      <c r="I142" t="b">
        <v>1</v>
      </c>
      <c r="J142" t="b">
        <v>0</v>
      </c>
      <c r="K142" t="b">
        <v>0</v>
      </c>
      <c r="L142">
        <v>1</v>
      </c>
    </row>
    <row r="143" spans="1:12" x14ac:dyDescent="0.3">
      <c r="A143" t="s">
        <v>1708</v>
      </c>
      <c r="B143" t="s">
        <v>48</v>
      </c>
      <c r="C143" t="s">
        <v>24</v>
      </c>
      <c r="D143" t="s">
        <v>21</v>
      </c>
      <c r="E143" t="s">
        <v>162</v>
      </c>
      <c r="F143" t="s">
        <v>162</v>
      </c>
      <c r="G143" s="38">
        <v>42683</v>
      </c>
      <c r="H143" t="s">
        <v>1570</v>
      </c>
      <c r="I143" t="b">
        <v>1</v>
      </c>
      <c r="J143" t="b">
        <v>0</v>
      </c>
      <c r="K143" t="b">
        <v>0</v>
      </c>
      <c r="L143">
        <v>1</v>
      </c>
    </row>
    <row r="144" spans="1:12" x14ac:dyDescent="0.3">
      <c r="A144" t="s">
        <v>1708</v>
      </c>
      <c r="B144" t="s">
        <v>48</v>
      </c>
      <c r="C144" t="s">
        <v>24</v>
      </c>
      <c r="D144" t="s">
        <v>21</v>
      </c>
      <c r="E144" t="s">
        <v>162</v>
      </c>
      <c r="F144" t="s">
        <v>162</v>
      </c>
      <c r="G144" s="38">
        <v>42683</v>
      </c>
      <c r="H144" t="s">
        <v>1570</v>
      </c>
      <c r="I144" t="b">
        <v>1</v>
      </c>
      <c r="J144" t="b">
        <v>0</v>
      </c>
      <c r="K144" t="b">
        <v>0</v>
      </c>
      <c r="L144">
        <v>1</v>
      </c>
    </row>
    <row r="145" spans="1:12" x14ac:dyDescent="0.3">
      <c r="A145" t="s">
        <v>1709</v>
      </c>
      <c r="B145" t="s">
        <v>104</v>
      </c>
      <c r="C145" t="s">
        <v>22</v>
      </c>
      <c r="D145" t="s">
        <v>26</v>
      </c>
      <c r="E145" t="s">
        <v>172</v>
      </c>
      <c r="F145" t="s">
        <v>137</v>
      </c>
      <c r="G145" s="38">
        <v>42683</v>
      </c>
      <c r="H145" t="s">
        <v>1570</v>
      </c>
      <c r="I145" t="b">
        <v>1</v>
      </c>
      <c r="J145" t="b">
        <v>0</v>
      </c>
      <c r="K145" t="b">
        <v>0</v>
      </c>
      <c r="L145">
        <v>1</v>
      </c>
    </row>
    <row r="146" spans="1:12" x14ac:dyDescent="0.3">
      <c r="A146" t="s">
        <v>1710</v>
      </c>
      <c r="D146" t="s">
        <v>25</v>
      </c>
      <c r="E146" t="s">
        <v>136</v>
      </c>
      <c r="F146" t="s">
        <v>165</v>
      </c>
      <c r="G146" s="38">
        <v>42683</v>
      </c>
      <c r="H146" t="s">
        <v>1585</v>
      </c>
      <c r="I146" t="b">
        <v>1</v>
      </c>
      <c r="J146" t="b">
        <v>0</v>
      </c>
      <c r="K146" t="b">
        <v>0</v>
      </c>
      <c r="L146">
        <v>1</v>
      </c>
    </row>
    <row r="147" spans="1:12" x14ac:dyDescent="0.3">
      <c r="A147" t="s">
        <v>1711</v>
      </c>
      <c r="B147" t="s">
        <v>108</v>
      </c>
      <c r="C147" t="s">
        <v>20</v>
      </c>
      <c r="D147" t="s">
        <v>20</v>
      </c>
      <c r="E147" t="s">
        <v>149</v>
      </c>
      <c r="F147" t="s">
        <v>144</v>
      </c>
      <c r="G147" s="38">
        <v>42683</v>
      </c>
      <c r="H147" t="s">
        <v>1597</v>
      </c>
      <c r="I147" t="b">
        <v>1</v>
      </c>
      <c r="J147" t="b">
        <v>0</v>
      </c>
      <c r="K147" t="b">
        <v>0</v>
      </c>
      <c r="L147">
        <v>1</v>
      </c>
    </row>
    <row r="148" spans="1:12" x14ac:dyDescent="0.3">
      <c r="A148" t="s">
        <v>1712</v>
      </c>
      <c r="B148" t="s">
        <v>48</v>
      </c>
      <c r="C148" t="s">
        <v>24</v>
      </c>
      <c r="D148" t="s">
        <v>21</v>
      </c>
      <c r="E148" t="s">
        <v>145</v>
      </c>
      <c r="F148" t="s">
        <v>322</v>
      </c>
      <c r="G148" s="38">
        <v>42683</v>
      </c>
      <c r="H148" t="s">
        <v>754</v>
      </c>
      <c r="I148" t="b">
        <v>0</v>
      </c>
      <c r="J148" t="b">
        <v>1</v>
      </c>
      <c r="K148" t="b">
        <v>0</v>
      </c>
      <c r="L148">
        <v>0</v>
      </c>
    </row>
    <row r="149" spans="1:12" x14ac:dyDescent="0.3">
      <c r="A149" t="s">
        <v>1713</v>
      </c>
      <c r="D149" t="s">
        <v>21</v>
      </c>
      <c r="E149" t="s">
        <v>145</v>
      </c>
      <c r="F149" t="s">
        <v>145</v>
      </c>
      <c r="G149" s="38">
        <v>42683</v>
      </c>
      <c r="H149" t="s">
        <v>1570</v>
      </c>
      <c r="I149" t="b">
        <v>1</v>
      </c>
      <c r="J149" t="b">
        <v>0</v>
      </c>
      <c r="K149" t="b">
        <v>0</v>
      </c>
      <c r="L149">
        <v>1</v>
      </c>
    </row>
    <row r="150" spans="1:12" x14ac:dyDescent="0.3">
      <c r="A150" t="s">
        <v>1714</v>
      </c>
      <c r="B150" t="s">
        <v>120</v>
      </c>
      <c r="C150" t="s">
        <v>23</v>
      </c>
      <c r="D150" t="s">
        <v>23</v>
      </c>
      <c r="E150" t="s">
        <v>148</v>
      </c>
      <c r="F150" t="s">
        <v>322</v>
      </c>
      <c r="G150" s="38">
        <v>42684</v>
      </c>
      <c r="H150" t="s">
        <v>1568</v>
      </c>
      <c r="I150" t="b">
        <v>0</v>
      </c>
      <c r="J150" t="b">
        <v>1</v>
      </c>
      <c r="K150" t="b">
        <v>0</v>
      </c>
      <c r="L150">
        <v>0</v>
      </c>
    </row>
    <row r="151" spans="1:12" x14ac:dyDescent="0.3">
      <c r="A151" t="s">
        <v>1715</v>
      </c>
      <c r="D151" t="s">
        <v>26</v>
      </c>
      <c r="E151" t="s">
        <v>138</v>
      </c>
      <c r="F151" t="s">
        <v>322</v>
      </c>
      <c r="G151" s="38">
        <v>42684</v>
      </c>
      <c r="H151" t="s">
        <v>1568</v>
      </c>
      <c r="I151" t="b">
        <v>0</v>
      </c>
      <c r="J151" t="b">
        <v>1</v>
      </c>
      <c r="K151" t="b">
        <v>0</v>
      </c>
      <c r="L151">
        <v>0</v>
      </c>
    </row>
    <row r="152" spans="1:12" x14ac:dyDescent="0.3">
      <c r="A152" t="s">
        <v>1716</v>
      </c>
      <c r="B152" t="s">
        <v>78</v>
      </c>
      <c r="C152" t="s">
        <v>20</v>
      </c>
      <c r="D152" t="s">
        <v>23</v>
      </c>
      <c r="E152" t="s">
        <v>163</v>
      </c>
      <c r="F152" t="s">
        <v>322</v>
      </c>
      <c r="G152" s="38">
        <v>42684</v>
      </c>
      <c r="H152" t="s">
        <v>1568</v>
      </c>
      <c r="I152" t="b">
        <v>0</v>
      </c>
      <c r="J152" t="b">
        <v>1</v>
      </c>
      <c r="K152" t="b">
        <v>0</v>
      </c>
      <c r="L152">
        <v>0</v>
      </c>
    </row>
    <row r="153" spans="1:12" x14ac:dyDescent="0.3">
      <c r="A153" t="s">
        <v>1717</v>
      </c>
      <c r="B153" t="s">
        <v>108</v>
      </c>
      <c r="C153" t="s">
        <v>20</v>
      </c>
      <c r="D153" t="s">
        <v>23</v>
      </c>
      <c r="E153" t="s">
        <v>169</v>
      </c>
      <c r="F153" t="s">
        <v>155</v>
      </c>
      <c r="G153" s="38">
        <v>42684</v>
      </c>
      <c r="H153" t="s">
        <v>1597</v>
      </c>
      <c r="I153" t="b">
        <v>1</v>
      </c>
      <c r="J153" t="b">
        <v>0</v>
      </c>
      <c r="K153" t="b">
        <v>0</v>
      </c>
      <c r="L153">
        <v>1</v>
      </c>
    </row>
    <row r="154" spans="1:12" x14ac:dyDescent="0.3">
      <c r="A154" t="s">
        <v>1718</v>
      </c>
      <c r="D154" t="s">
        <v>22</v>
      </c>
      <c r="E154" t="s">
        <v>150</v>
      </c>
      <c r="F154" t="s">
        <v>268</v>
      </c>
      <c r="G154" s="38">
        <v>42684</v>
      </c>
      <c r="H154" t="s">
        <v>754</v>
      </c>
      <c r="I154" t="b">
        <v>0</v>
      </c>
      <c r="J154" t="b">
        <v>1</v>
      </c>
      <c r="K154" t="b">
        <v>0</v>
      </c>
      <c r="L154">
        <v>0</v>
      </c>
    </row>
    <row r="155" spans="1:12" x14ac:dyDescent="0.3">
      <c r="A155" t="s">
        <v>1719</v>
      </c>
      <c r="B155" t="s">
        <v>129</v>
      </c>
      <c r="C155" t="s">
        <v>20</v>
      </c>
      <c r="D155" t="s">
        <v>20</v>
      </c>
      <c r="E155" t="s">
        <v>152</v>
      </c>
      <c r="F155" t="s">
        <v>144</v>
      </c>
      <c r="G155" s="38">
        <v>42684</v>
      </c>
      <c r="H155" t="s">
        <v>742</v>
      </c>
      <c r="I155" t="b">
        <v>1</v>
      </c>
      <c r="J155" t="b">
        <v>0</v>
      </c>
      <c r="K155" t="b">
        <v>0</v>
      </c>
      <c r="L155">
        <v>1</v>
      </c>
    </row>
    <row r="156" spans="1:12" x14ac:dyDescent="0.3">
      <c r="A156" t="s">
        <v>1604</v>
      </c>
      <c r="B156" t="s">
        <v>82</v>
      </c>
      <c r="C156" t="s">
        <v>25</v>
      </c>
      <c r="D156" t="s">
        <v>25</v>
      </c>
      <c r="E156" t="s">
        <v>165</v>
      </c>
      <c r="F156" t="s">
        <v>322</v>
      </c>
      <c r="G156" s="38">
        <v>42684</v>
      </c>
      <c r="H156" t="s">
        <v>742</v>
      </c>
      <c r="I156" t="b">
        <v>0</v>
      </c>
      <c r="J156" t="b">
        <v>1</v>
      </c>
      <c r="K156" t="b">
        <v>0</v>
      </c>
      <c r="L156">
        <v>0</v>
      </c>
    </row>
    <row r="157" spans="1:12" x14ac:dyDescent="0.3">
      <c r="A157" t="s">
        <v>1604</v>
      </c>
      <c r="B157" t="s">
        <v>82</v>
      </c>
      <c r="C157" t="s">
        <v>25</v>
      </c>
      <c r="D157" t="s">
        <v>25</v>
      </c>
      <c r="E157" t="s">
        <v>165</v>
      </c>
      <c r="F157" t="s">
        <v>281</v>
      </c>
      <c r="G157" s="38">
        <v>42684</v>
      </c>
      <c r="H157" t="s">
        <v>742</v>
      </c>
      <c r="I157" t="b">
        <v>1</v>
      </c>
      <c r="J157" t="b">
        <v>1</v>
      </c>
      <c r="K157" t="b">
        <v>1</v>
      </c>
      <c r="L157">
        <v>0</v>
      </c>
    </row>
    <row r="158" spans="1:12" x14ac:dyDescent="0.3">
      <c r="A158" t="s">
        <v>1720</v>
      </c>
      <c r="B158" t="s">
        <v>1721</v>
      </c>
      <c r="C158" t="s">
        <v>23</v>
      </c>
      <c r="D158" t="s">
        <v>23</v>
      </c>
      <c r="E158" t="s">
        <v>960</v>
      </c>
      <c r="F158" t="s">
        <v>268</v>
      </c>
      <c r="G158" s="38">
        <v>42684</v>
      </c>
      <c r="H158" t="s">
        <v>1575</v>
      </c>
      <c r="I158" t="b">
        <v>0</v>
      </c>
      <c r="J158" t="b">
        <v>1</v>
      </c>
      <c r="K158" t="b">
        <v>0</v>
      </c>
      <c r="L158">
        <v>0</v>
      </c>
    </row>
    <row r="159" spans="1:12" x14ac:dyDescent="0.3">
      <c r="A159" t="s">
        <v>1722</v>
      </c>
      <c r="D159" t="s">
        <v>26</v>
      </c>
      <c r="E159" t="s">
        <v>151</v>
      </c>
      <c r="F159" t="s">
        <v>153</v>
      </c>
      <c r="G159" s="38">
        <v>42684</v>
      </c>
      <c r="H159" t="s">
        <v>1597</v>
      </c>
      <c r="I159" t="b">
        <v>1</v>
      </c>
      <c r="J159" t="b">
        <v>0</v>
      </c>
      <c r="K159" t="b">
        <v>0</v>
      </c>
      <c r="L159">
        <v>1</v>
      </c>
    </row>
    <row r="160" spans="1:12" x14ac:dyDescent="0.3">
      <c r="A160" t="s">
        <v>1723</v>
      </c>
      <c r="D160" t="s">
        <v>22</v>
      </c>
      <c r="E160" t="s">
        <v>142</v>
      </c>
      <c r="F160" t="s">
        <v>164</v>
      </c>
      <c r="G160" s="38">
        <v>42684</v>
      </c>
      <c r="H160" t="s">
        <v>1597</v>
      </c>
      <c r="I160" t="b">
        <v>0</v>
      </c>
      <c r="J160" t="b">
        <v>0</v>
      </c>
      <c r="K160" t="b">
        <v>0</v>
      </c>
      <c r="L160">
        <v>1</v>
      </c>
    </row>
    <row r="161" spans="1:12" x14ac:dyDescent="0.3">
      <c r="A161" t="s">
        <v>1724</v>
      </c>
      <c r="B161" t="s">
        <v>802</v>
      </c>
      <c r="C161" t="s">
        <v>23</v>
      </c>
      <c r="D161" t="s">
        <v>23</v>
      </c>
      <c r="E161" t="s">
        <v>168</v>
      </c>
      <c r="F161" t="s">
        <v>268</v>
      </c>
      <c r="G161" s="38">
        <v>42684</v>
      </c>
      <c r="H161" t="s">
        <v>1575</v>
      </c>
      <c r="I161" t="b">
        <v>0</v>
      </c>
      <c r="J161" t="b">
        <v>1</v>
      </c>
      <c r="K161" t="b">
        <v>0</v>
      </c>
      <c r="L161">
        <v>0</v>
      </c>
    </row>
    <row r="162" spans="1:12" x14ac:dyDescent="0.3">
      <c r="A162" t="s">
        <v>1725</v>
      </c>
      <c r="B162" t="s">
        <v>158</v>
      </c>
      <c r="D162" t="s">
        <v>26</v>
      </c>
      <c r="E162" t="s">
        <v>151</v>
      </c>
      <c r="F162" t="s">
        <v>153</v>
      </c>
      <c r="G162" s="38">
        <v>42684</v>
      </c>
      <c r="H162" t="s">
        <v>1570</v>
      </c>
      <c r="I162" t="b">
        <v>1</v>
      </c>
      <c r="J162" t="b">
        <v>0</v>
      </c>
      <c r="K162" t="b">
        <v>0</v>
      </c>
      <c r="L162">
        <v>1</v>
      </c>
    </row>
    <row r="163" spans="1:12" x14ac:dyDescent="0.3">
      <c r="A163" t="s">
        <v>1726</v>
      </c>
      <c r="B163" t="s">
        <v>118</v>
      </c>
      <c r="C163" t="s">
        <v>22</v>
      </c>
      <c r="D163" t="s">
        <v>26</v>
      </c>
      <c r="E163" t="s">
        <v>146</v>
      </c>
      <c r="F163" t="s">
        <v>283</v>
      </c>
      <c r="G163" s="38">
        <v>42684</v>
      </c>
      <c r="H163" t="s">
        <v>742</v>
      </c>
      <c r="I163" t="b">
        <v>0</v>
      </c>
      <c r="J163" t="b">
        <v>1</v>
      </c>
      <c r="K163" t="b">
        <v>1</v>
      </c>
      <c r="L163">
        <v>0</v>
      </c>
    </row>
    <row r="164" spans="1:12" x14ac:dyDescent="0.3">
      <c r="A164" t="s">
        <v>1727</v>
      </c>
      <c r="D164" t="s">
        <v>22</v>
      </c>
      <c r="E164" t="s">
        <v>135</v>
      </c>
      <c r="F164" t="s">
        <v>322</v>
      </c>
      <c r="G164" s="38">
        <v>42684</v>
      </c>
      <c r="H164" t="s">
        <v>754</v>
      </c>
      <c r="I164" t="b">
        <v>0</v>
      </c>
      <c r="J164" t="b">
        <v>1</v>
      </c>
      <c r="K164" t="b">
        <v>0</v>
      </c>
      <c r="L164">
        <v>0</v>
      </c>
    </row>
    <row r="165" spans="1:12" x14ac:dyDescent="0.3">
      <c r="A165" t="s">
        <v>1728</v>
      </c>
      <c r="B165" t="s">
        <v>122</v>
      </c>
      <c r="C165" t="s">
        <v>23</v>
      </c>
      <c r="D165" t="s">
        <v>23</v>
      </c>
      <c r="E165" t="s">
        <v>168</v>
      </c>
      <c r="F165" t="s">
        <v>322</v>
      </c>
      <c r="G165" s="38">
        <v>42684</v>
      </c>
      <c r="H165" t="s">
        <v>1575</v>
      </c>
      <c r="I165" t="b">
        <v>0</v>
      </c>
      <c r="J165" t="b">
        <v>1</v>
      </c>
      <c r="K165" t="b">
        <v>0</v>
      </c>
      <c r="L165">
        <v>0</v>
      </c>
    </row>
    <row r="166" spans="1:12" x14ac:dyDescent="0.3">
      <c r="A166" t="s">
        <v>1695</v>
      </c>
      <c r="B166" t="s">
        <v>104</v>
      </c>
      <c r="C166" t="s">
        <v>22</v>
      </c>
      <c r="D166" t="s">
        <v>26</v>
      </c>
      <c r="E166" t="s">
        <v>166</v>
      </c>
      <c r="F166" t="s">
        <v>153</v>
      </c>
      <c r="G166" s="38">
        <v>42684</v>
      </c>
      <c r="H166" t="s">
        <v>1670</v>
      </c>
      <c r="I166" t="b">
        <v>1</v>
      </c>
      <c r="J166" t="b">
        <v>0</v>
      </c>
      <c r="K166" t="b">
        <v>0</v>
      </c>
      <c r="L166">
        <v>1</v>
      </c>
    </row>
    <row r="167" spans="1:12" x14ac:dyDescent="0.3">
      <c r="A167" t="s">
        <v>1641</v>
      </c>
      <c r="B167" t="s">
        <v>100</v>
      </c>
      <c r="C167" t="s">
        <v>24</v>
      </c>
      <c r="D167" t="s">
        <v>21</v>
      </c>
      <c r="E167" t="s">
        <v>167</v>
      </c>
      <c r="F167" t="s">
        <v>322</v>
      </c>
      <c r="G167" s="38">
        <v>42684</v>
      </c>
      <c r="H167" t="s">
        <v>754</v>
      </c>
      <c r="I167" t="b">
        <v>1</v>
      </c>
      <c r="J167" t="b">
        <v>1</v>
      </c>
      <c r="K167" t="b">
        <v>0</v>
      </c>
      <c r="L167">
        <v>0</v>
      </c>
    </row>
    <row r="168" spans="1:12" x14ac:dyDescent="0.3">
      <c r="A168" t="s">
        <v>1643</v>
      </c>
      <c r="B168" t="s">
        <v>52</v>
      </c>
      <c r="C168" t="s">
        <v>23</v>
      </c>
      <c r="D168" t="s">
        <v>23</v>
      </c>
      <c r="E168" t="s">
        <v>141</v>
      </c>
      <c r="F168" t="s">
        <v>155</v>
      </c>
      <c r="G168" s="38">
        <v>42685</v>
      </c>
      <c r="H168" t="s">
        <v>754</v>
      </c>
      <c r="I168" t="b">
        <v>1</v>
      </c>
      <c r="J168" t="b">
        <v>0</v>
      </c>
      <c r="K168" t="b">
        <v>0</v>
      </c>
      <c r="L168">
        <v>0</v>
      </c>
    </row>
    <row r="169" spans="1:12" x14ac:dyDescent="0.3">
      <c r="A169" t="s">
        <v>1729</v>
      </c>
      <c r="B169" t="s">
        <v>78</v>
      </c>
      <c r="C169" t="s">
        <v>20</v>
      </c>
      <c r="D169" t="s">
        <v>20</v>
      </c>
      <c r="E169" t="s">
        <v>149</v>
      </c>
      <c r="F169" t="s">
        <v>322</v>
      </c>
      <c r="G169" s="38">
        <v>42685</v>
      </c>
      <c r="H169" t="s">
        <v>1575</v>
      </c>
      <c r="I169" t="b">
        <v>0</v>
      </c>
      <c r="J169" t="b">
        <v>1</v>
      </c>
      <c r="K169" t="b">
        <v>0</v>
      </c>
      <c r="L169">
        <v>0</v>
      </c>
    </row>
    <row r="170" spans="1:12" x14ac:dyDescent="0.3">
      <c r="A170" t="s">
        <v>1669</v>
      </c>
      <c r="B170" t="s">
        <v>118</v>
      </c>
      <c r="C170" t="s">
        <v>22</v>
      </c>
      <c r="D170" t="s">
        <v>26</v>
      </c>
      <c r="E170" t="s">
        <v>150</v>
      </c>
      <c r="F170" t="s">
        <v>137</v>
      </c>
      <c r="G170" s="38">
        <v>42685</v>
      </c>
      <c r="H170" t="s">
        <v>1570</v>
      </c>
      <c r="I170" t="b">
        <v>1</v>
      </c>
      <c r="J170" t="b">
        <v>0</v>
      </c>
      <c r="K170" t="b">
        <v>0</v>
      </c>
      <c r="L170">
        <v>1</v>
      </c>
    </row>
    <row r="171" spans="1:12" x14ac:dyDescent="0.3">
      <c r="A171" t="s">
        <v>1606</v>
      </c>
      <c r="B171" t="s">
        <v>124</v>
      </c>
      <c r="C171" t="s">
        <v>23</v>
      </c>
      <c r="D171" t="s">
        <v>22</v>
      </c>
      <c r="E171" t="s">
        <v>960</v>
      </c>
      <c r="F171" t="s">
        <v>164</v>
      </c>
      <c r="G171" s="38">
        <v>42685</v>
      </c>
      <c r="H171" t="s">
        <v>1597</v>
      </c>
      <c r="I171" t="b">
        <v>1</v>
      </c>
      <c r="J171" t="b">
        <v>0</v>
      </c>
      <c r="K171" t="b">
        <v>0</v>
      </c>
      <c r="L171">
        <v>1</v>
      </c>
    </row>
    <row r="172" spans="1:12" x14ac:dyDescent="0.3">
      <c r="A172" t="s">
        <v>1730</v>
      </c>
      <c r="D172" t="s">
        <v>20</v>
      </c>
      <c r="E172" t="s">
        <v>144</v>
      </c>
      <c r="F172" t="s">
        <v>281</v>
      </c>
      <c r="G172" s="38">
        <v>42685</v>
      </c>
      <c r="H172" t="s">
        <v>1568</v>
      </c>
      <c r="I172" t="b">
        <v>1</v>
      </c>
      <c r="J172" t="b">
        <v>0</v>
      </c>
      <c r="K172" t="b">
        <v>0</v>
      </c>
      <c r="L172">
        <v>0</v>
      </c>
    </row>
    <row r="173" spans="1:12" x14ac:dyDescent="0.3">
      <c r="A173" t="s">
        <v>1731</v>
      </c>
      <c r="B173" t="s">
        <v>115</v>
      </c>
      <c r="C173" t="s">
        <v>22</v>
      </c>
      <c r="D173" t="s">
        <v>26</v>
      </c>
      <c r="E173" t="s">
        <v>146</v>
      </c>
      <c r="F173" t="s">
        <v>153</v>
      </c>
      <c r="G173" s="38">
        <v>42685</v>
      </c>
      <c r="H173" t="s">
        <v>1570</v>
      </c>
      <c r="I173" t="b">
        <v>1</v>
      </c>
      <c r="J173" t="b">
        <v>0</v>
      </c>
      <c r="K173" t="b">
        <v>0</v>
      </c>
      <c r="L173">
        <v>1</v>
      </c>
    </row>
    <row r="174" spans="1:12" x14ac:dyDescent="0.3">
      <c r="A174" t="s">
        <v>1732</v>
      </c>
      <c r="D174" t="s">
        <v>22</v>
      </c>
      <c r="E174" t="s">
        <v>172</v>
      </c>
      <c r="F174" t="s">
        <v>164</v>
      </c>
      <c r="G174" s="38">
        <v>42685</v>
      </c>
      <c r="H174" t="s">
        <v>1570</v>
      </c>
      <c r="I174" t="b">
        <v>1</v>
      </c>
      <c r="J174" t="b">
        <v>0</v>
      </c>
      <c r="K174" t="b">
        <v>0</v>
      </c>
      <c r="L174">
        <v>1</v>
      </c>
    </row>
    <row r="175" spans="1:12" x14ac:dyDescent="0.3">
      <c r="A175" t="s">
        <v>1733</v>
      </c>
      <c r="B175" t="s">
        <v>128</v>
      </c>
      <c r="C175" t="s">
        <v>23</v>
      </c>
      <c r="D175" t="s">
        <v>23</v>
      </c>
      <c r="E175" t="s">
        <v>148</v>
      </c>
      <c r="F175" t="s">
        <v>161</v>
      </c>
      <c r="G175" s="38">
        <v>42685</v>
      </c>
      <c r="H175" t="s">
        <v>1585</v>
      </c>
      <c r="I175" t="b">
        <v>1</v>
      </c>
      <c r="J175" t="b">
        <v>0</v>
      </c>
      <c r="K175" t="b">
        <v>0</v>
      </c>
      <c r="L175">
        <v>1</v>
      </c>
    </row>
    <row r="176" spans="1:12" x14ac:dyDescent="0.3">
      <c r="A176" t="s">
        <v>1734</v>
      </c>
      <c r="B176" t="s">
        <v>116</v>
      </c>
      <c r="C176" t="s">
        <v>23</v>
      </c>
      <c r="D176" t="s">
        <v>23</v>
      </c>
      <c r="E176" t="s">
        <v>148</v>
      </c>
      <c r="F176" t="s">
        <v>161</v>
      </c>
      <c r="G176" s="38">
        <v>42685</v>
      </c>
      <c r="H176" t="s">
        <v>1570</v>
      </c>
      <c r="I176" t="b">
        <v>1</v>
      </c>
      <c r="J176" t="b">
        <v>0</v>
      </c>
      <c r="K176" t="b">
        <v>0</v>
      </c>
      <c r="L176">
        <v>1</v>
      </c>
    </row>
    <row r="177" spans="1:12" x14ac:dyDescent="0.3">
      <c r="A177" t="s">
        <v>1735</v>
      </c>
      <c r="B177" t="s">
        <v>71</v>
      </c>
      <c r="C177" t="s">
        <v>23</v>
      </c>
      <c r="D177" t="s">
        <v>23</v>
      </c>
      <c r="E177" t="s">
        <v>168</v>
      </c>
      <c r="F177" t="s">
        <v>322</v>
      </c>
      <c r="G177" s="38">
        <v>42685</v>
      </c>
      <c r="H177" t="s">
        <v>754</v>
      </c>
      <c r="I177" t="b">
        <v>0</v>
      </c>
      <c r="J177" t="b">
        <v>1</v>
      </c>
      <c r="K177" t="b">
        <v>0</v>
      </c>
      <c r="L177">
        <v>0</v>
      </c>
    </row>
    <row r="178" spans="1:12" x14ac:dyDescent="0.3">
      <c r="A178" t="s">
        <v>1736</v>
      </c>
      <c r="B178" t="s">
        <v>123</v>
      </c>
      <c r="C178" t="s">
        <v>22</v>
      </c>
      <c r="D178" t="s">
        <v>26</v>
      </c>
      <c r="E178" t="s">
        <v>150</v>
      </c>
      <c r="F178" t="s">
        <v>322</v>
      </c>
      <c r="G178" s="38">
        <v>42685</v>
      </c>
      <c r="H178" t="s">
        <v>754</v>
      </c>
      <c r="I178" t="b">
        <v>0</v>
      </c>
      <c r="J178" t="b">
        <v>1</v>
      </c>
      <c r="K178" t="b">
        <v>0</v>
      </c>
      <c r="L178">
        <v>0</v>
      </c>
    </row>
    <row r="179" spans="1:12" x14ac:dyDescent="0.3">
      <c r="A179" t="s">
        <v>1719</v>
      </c>
      <c r="B179" t="s">
        <v>129</v>
      </c>
      <c r="C179" t="s">
        <v>20</v>
      </c>
      <c r="D179" t="s">
        <v>20</v>
      </c>
      <c r="E179" t="s">
        <v>152</v>
      </c>
      <c r="F179" t="s">
        <v>281</v>
      </c>
      <c r="G179" s="38">
        <v>42685</v>
      </c>
      <c r="H179" t="s">
        <v>1585</v>
      </c>
      <c r="I179" t="b">
        <v>1</v>
      </c>
      <c r="J179" t="b">
        <v>0</v>
      </c>
      <c r="K179" t="b">
        <v>0</v>
      </c>
      <c r="L179">
        <v>0</v>
      </c>
    </row>
    <row r="180" spans="1:12" x14ac:dyDescent="0.3">
      <c r="A180" t="s">
        <v>1737</v>
      </c>
      <c r="B180" t="s">
        <v>1738</v>
      </c>
      <c r="C180" t="s">
        <v>23</v>
      </c>
      <c r="D180" t="s">
        <v>23</v>
      </c>
      <c r="E180" t="s">
        <v>173</v>
      </c>
      <c r="F180" t="s">
        <v>322</v>
      </c>
      <c r="G180" s="38">
        <v>42685</v>
      </c>
      <c r="H180" t="s">
        <v>1568</v>
      </c>
      <c r="I180" t="b">
        <v>0</v>
      </c>
      <c r="J180" t="b">
        <v>1</v>
      </c>
      <c r="K180" t="b">
        <v>0</v>
      </c>
      <c r="L180">
        <v>0</v>
      </c>
    </row>
    <row r="181" spans="1:12" x14ac:dyDescent="0.3">
      <c r="A181" t="s">
        <v>1739</v>
      </c>
      <c r="B181" t="s">
        <v>68</v>
      </c>
      <c r="C181" t="s">
        <v>25</v>
      </c>
      <c r="D181" t="s">
        <v>25</v>
      </c>
      <c r="E181" t="s">
        <v>165</v>
      </c>
      <c r="F181" t="s">
        <v>322</v>
      </c>
      <c r="G181" s="38">
        <v>42685</v>
      </c>
      <c r="H181" t="s">
        <v>1568</v>
      </c>
      <c r="I181" t="b">
        <v>0</v>
      </c>
      <c r="J181" t="b">
        <v>1</v>
      </c>
      <c r="K181" t="b">
        <v>0</v>
      </c>
      <c r="L181">
        <v>0</v>
      </c>
    </row>
    <row r="182" spans="1:12" x14ac:dyDescent="0.3">
      <c r="A182" t="s">
        <v>1740</v>
      </c>
      <c r="B182" t="s">
        <v>53</v>
      </c>
      <c r="C182" t="s">
        <v>26</v>
      </c>
      <c r="D182" t="s">
        <v>26</v>
      </c>
      <c r="E182" t="s">
        <v>151</v>
      </c>
      <c r="F182" t="s">
        <v>153</v>
      </c>
      <c r="G182" s="38">
        <v>42685</v>
      </c>
      <c r="H182" t="s">
        <v>1597</v>
      </c>
      <c r="I182" t="b">
        <v>1</v>
      </c>
      <c r="J182" t="b">
        <v>0</v>
      </c>
      <c r="K182" t="b">
        <v>0</v>
      </c>
      <c r="L182">
        <v>1</v>
      </c>
    </row>
    <row r="183" spans="1:12" x14ac:dyDescent="0.3">
      <c r="A183" t="s">
        <v>1741</v>
      </c>
      <c r="B183" t="s">
        <v>118</v>
      </c>
      <c r="C183" t="s">
        <v>22</v>
      </c>
      <c r="D183" t="s">
        <v>26</v>
      </c>
      <c r="E183" t="s">
        <v>150</v>
      </c>
      <c r="F183" t="s">
        <v>322</v>
      </c>
      <c r="G183" s="38">
        <v>42685</v>
      </c>
      <c r="H183" t="s">
        <v>754</v>
      </c>
      <c r="I183" t="b">
        <v>0</v>
      </c>
      <c r="J183" t="b">
        <v>1</v>
      </c>
      <c r="K183" t="b">
        <v>0</v>
      </c>
      <c r="L183">
        <v>0</v>
      </c>
    </row>
    <row r="184" spans="1:12" x14ac:dyDescent="0.3">
      <c r="A184" t="s">
        <v>1742</v>
      </c>
      <c r="B184" t="s">
        <v>53</v>
      </c>
      <c r="C184" t="s">
        <v>26</v>
      </c>
      <c r="D184" t="s">
        <v>26</v>
      </c>
      <c r="E184" t="s">
        <v>148</v>
      </c>
      <c r="F184" t="s">
        <v>322</v>
      </c>
      <c r="G184" s="38">
        <v>42685</v>
      </c>
      <c r="H184" t="s">
        <v>1568</v>
      </c>
      <c r="I184" t="b">
        <v>0</v>
      </c>
      <c r="J184" t="b">
        <v>1</v>
      </c>
      <c r="K184" t="b">
        <v>0</v>
      </c>
      <c r="L184">
        <v>0</v>
      </c>
    </row>
    <row r="185" spans="1:12" x14ac:dyDescent="0.3">
      <c r="A185" t="s">
        <v>1743</v>
      </c>
      <c r="B185" t="s">
        <v>64</v>
      </c>
      <c r="C185" t="s">
        <v>20</v>
      </c>
      <c r="D185" t="s">
        <v>23</v>
      </c>
      <c r="E185" t="s">
        <v>64</v>
      </c>
      <c r="F185" t="s">
        <v>187</v>
      </c>
      <c r="G185" s="38">
        <v>42685</v>
      </c>
      <c r="H185" t="s">
        <v>742</v>
      </c>
      <c r="I185" t="b">
        <v>0</v>
      </c>
      <c r="J185" t="b">
        <v>1</v>
      </c>
      <c r="K185" t="b">
        <v>1</v>
      </c>
      <c r="L185">
        <v>0</v>
      </c>
    </row>
    <row r="186" spans="1:12" x14ac:dyDescent="0.3">
      <c r="A186" t="s">
        <v>1650</v>
      </c>
      <c r="B186" t="s">
        <v>96</v>
      </c>
      <c r="C186" t="s">
        <v>23</v>
      </c>
      <c r="D186" t="s">
        <v>22</v>
      </c>
      <c r="E186" t="s">
        <v>135</v>
      </c>
      <c r="F186" t="s">
        <v>265</v>
      </c>
      <c r="G186" s="38">
        <v>42685</v>
      </c>
      <c r="H186" t="s">
        <v>754</v>
      </c>
      <c r="I186" t="b">
        <v>0</v>
      </c>
      <c r="J186" t="b">
        <v>1</v>
      </c>
      <c r="K186" t="b">
        <v>0</v>
      </c>
      <c r="L186">
        <v>0</v>
      </c>
    </row>
    <row r="187" spans="1:12" x14ac:dyDescent="0.3">
      <c r="A187" t="s">
        <v>1744</v>
      </c>
      <c r="B187" t="s">
        <v>112</v>
      </c>
      <c r="C187" t="s">
        <v>23</v>
      </c>
      <c r="D187" t="s">
        <v>23</v>
      </c>
      <c r="E187" t="s">
        <v>168</v>
      </c>
      <c r="F187" t="s">
        <v>322</v>
      </c>
      <c r="G187" s="38">
        <v>42685</v>
      </c>
      <c r="H187" t="s">
        <v>1568</v>
      </c>
      <c r="I187" t="b">
        <v>0</v>
      </c>
      <c r="J187" t="b">
        <v>1</v>
      </c>
      <c r="K187" t="b">
        <v>0</v>
      </c>
      <c r="L187">
        <v>0</v>
      </c>
    </row>
    <row r="188" spans="1:12" x14ac:dyDescent="0.3">
      <c r="A188" t="s">
        <v>1745</v>
      </c>
      <c r="B188" t="s">
        <v>113</v>
      </c>
      <c r="C188" t="s">
        <v>23</v>
      </c>
      <c r="D188" t="s">
        <v>23</v>
      </c>
      <c r="E188" t="s">
        <v>163</v>
      </c>
      <c r="F188" t="s">
        <v>161</v>
      </c>
      <c r="G188" s="38">
        <v>42685</v>
      </c>
      <c r="H188" t="s">
        <v>1570</v>
      </c>
      <c r="I188" t="b">
        <v>1</v>
      </c>
      <c r="J188" t="b">
        <v>0</v>
      </c>
      <c r="K188" t="b">
        <v>0</v>
      </c>
      <c r="L188">
        <v>1</v>
      </c>
    </row>
    <row r="189" spans="1:12" x14ac:dyDescent="0.3">
      <c r="A189" t="s">
        <v>1746</v>
      </c>
      <c r="B189" t="s">
        <v>80</v>
      </c>
      <c r="C189" t="s">
        <v>23</v>
      </c>
      <c r="D189" t="s">
        <v>22</v>
      </c>
      <c r="E189" t="s">
        <v>135</v>
      </c>
      <c r="F189" t="s">
        <v>164</v>
      </c>
      <c r="G189" s="38">
        <v>42685</v>
      </c>
      <c r="H189" t="s">
        <v>1568</v>
      </c>
      <c r="I189" t="b">
        <v>0</v>
      </c>
      <c r="J189" t="b">
        <v>0</v>
      </c>
      <c r="K189" t="b">
        <v>0</v>
      </c>
      <c r="L189">
        <v>1</v>
      </c>
    </row>
    <row r="190" spans="1:12" x14ac:dyDescent="0.3">
      <c r="A190" t="s">
        <v>1747</v>
      </c>
      <c r="B190" t="s">
        <v>104</v>
      </c>
      <c r="C190" t="s">
        <v>22</v>
      </c>
      <c r="D190" t="s">
        <v>26</v>
      </c>
      <c r="E190" t="s">
        <v>142</v>
      </c>
      <c r="F190" t="s">
        <v>322</v>
      </c>
      <c r="G190" s="38">
        <v>42685</v>
      </c>
      <c r="H190" t="s">
        <v>1568</v>
      </c>
      <c r="I190" t="b">
        <v>0</v>
      </c>
      <c r="J190" t="b">
        <v>1</v>
      </c>
      <c r="K190" t="b">
        <v>0</v>
      </c>
      <c r="L190">
        <v>0</v>
      </c>
    </row>
    <row r="191" spans="1:12" x14ac:dyDescent="0.3">
      <c r="A191" t="s">
        <v>1748</v>
      </c>
      <c r="D191" t="s">
        <v>22</v>
      </c>
      <c r="E191" t="s">
        <v>172</v>
      </c>
      <c r="F191" t="s">
        <v>322</v>
      </c>
      <c r="G191" s="38">
        <v>42685</v>
      </c>
      <c r="H191" t="s">
        <v>754</v>
      </c>
      <c r="I191" t="b">
        <v>0</v>
      </c>
      <c r="J191" t="b">
        <v>1</v>
      </c>
      <c r="K191" t="b">
        <v>0</v>
      </c>
      <c r="L191">
        <v>0</v>
      </c>
    </row>
    <row r="192" spans="1:12" x14ac:dyDescent="0.3">
      <c r="A192" t="s">
        <v>1636</v>
      </c>
      <c r="B192" t="s">
        <v>70</v>
      </c>
      <c r="C192" t="s">
        <v>20</v>
      </c>
      <c r="D192" t="s">
        <v>20</v>
      </c>
      <c r="E192" t="s">
        <v>173</v>
      </c>
      <c r="F192" t="s">
        <v>173</v>
      </c>
      <c r="G192" s="38">
        <v>42685</v>
      </c>
      <c r="H192" t="s">
        <v>760</v>
      </c>
      <c r="I192" t="b">
        <v>1</v>
      </c>
      <c r="J192" t="b">
        <v>0</v>
      </c>
      <c r="K192" t="b">
        <v>0</v>
      </c>
      <c r="L192">
        <v>0</v>
      </c>
    </row>
    <row r="193" spans="1:12" x14ac:dyDescent="0.3">
      <c r="A193" t="s">
        <v>1749</v>
      </c>
      <c r="B193" t="s">
        <v>117</v>
      </c>
      <c r="C193" t="s">
        <v>22</v>
      </c>
      <c r="D193" t="s">
        <v>26</v>
      </c>
      <c r="E193" t="s">
        <v>138</v>
      </c>
      <c r="F193" t="s">
        <v>322</v>
      </c>
      <c r="G193" s="38">
        <v>42685</v>
      </c>
      <c r="H193" t="s">
        <v>754</v>
      </c>
      <c r="I193" t="b">
        <v>0</v>
      </c>
      <c r="J193" t="b">
        <v>1</v>
      </c>
      <c r="K193" t="b">
        <v>0</v>
      </c>
      <c r="L193">
        <v>0</v>
      </c>
    </row>
    <row r="194" spans="1:12" x14ac:dyDescent="0.3">
      <c r="A194" t="s">
        <v>1750</v>
      </c>
      <c r="B194" t="s">
        <v>126</v>
      </c>
      <c r="C194" t="s">
        <v>25</v>
      </c>
      <c r="D194" t="s">
        <v>25</v>
      </c>
      <c r="E194" t="s">
        <v>156</v>
      </c>
      <c r="F194" t="s">
        <v>165</v>
      </c>
      <c r="G194" s="38">
        <v>42685</v>
      </c>
      <c r="H194" t="s">
        <v>1570</v>
      </c>
      <c r="I194" t="b">
        <v>1</v>
      </c>
      <c r="J194" t="b">
        <v>0</v>
      </c>
      <c r="K194" t="b">
        <v>0</v>
      </c>
      <c r="L194">
        <v>1</v>
      </c>
    </row>
    <row r="195" spans="1:12" x14ac:dyDescent="0.3">
      <c r="A195" t="s">
        <v>1751</v>
      </c>
      <c r="B195" t="s">
        <v>585</v>
      </c>
      <c r="C195" t="s">
        <v>23</v>
      </c>
      <c r="D195" t="s">
        <v>23</v>
      </c>
      <c r="E195" t="s">
        <v>168</v>
      </c>
      <c r="G195" s="38">
        <v>42686</v>
      </c>
      <c r="H195" t="s">
        <v>742</v>
      </c>
      <c r="I195" t="b">
        <v>1</v>
      </c>
      <c r="J195" t="b">
        <v>1</v>
      </c>
      <c r="K195" t="b">
        <v>1</v>
      </c>
      <c r="L195">
        <v>0</v>
      </c>
    </row>
    <row r="196" spans="1:12" x14ac:dyDescent="0.3">
      <c r="A196" t="s">
        <v>1752</v>
      </c>
      <c r="B196" t="s">
        <v>108</v>
      </c>
      <c r="C196" t="s">
        <v>20</v>
      </c>
      <c r="D196" t="s">
        <v>20</v>
      </c>
      <c r="E196" t="s">
        <v>149</v>
      </c>
      <c r="F196" t="s">
        <v>322</v>
      </c>
      <c r="G196" s="38">
        <v>42686</v>
      </c>
      <c r="H196" t="s">
        <v>754</v>
      </c>
      <c r="I196" t="b">
        <v>0</v>
      </c>
      <c r="J196" t="b">
        <v>1</v>
      </c>
      <c r="K196" t="b">
        <v>0</v>
      </c>
      <c r="L196">
        <v>0</v>
      </c>
    </row>
    <row r="197" spans="1:12" x14ac:dyDescent="0.3">
      <c r="A197" t="s">
        <v>1753</v>
      </c>
      <c r="B197" t="s">
        <v>794</v>
      </c>
      <c r="C197" t="s">
        <v>23</v>
      </c>
      <c r="D197" t="s">
        <v>23</v>
      </c>
      <c r="E197" t="s">
        <v>161</v>
      </c>
      <c r="F197" t="s">
        <v>322</v>
      </c>
      <c r="G197" s="38">
        <v>42686</v>
      </c>
      <c r="H197" t="s">
        <v>1568</v>
      </c>
      <c r="I197" t="b">
        <v>0</v>
      </c>
      <c r="J197" t="b">
        <v>1</v>
      </c>
      <c r="K197" t="b">
        <v>0</v>
      </c>
      <c r="L197">
        <v>0</v>
      </c>
    </row>
    <row r="198" spans="1:12" x14ac:dyDescent="0.3">
      <c r="A198" t="s">
        <v>1754</v>
      </c>
      <c r="B198" t="s">
        <v>118</v>
      </c>
      <c r="C198" t="s">
        <v>22</v>
      </c>
      <c r="D198" t="s">
        <v>26</v>
      </c>
      <c r="E198" t="s">
        <v>146</v>
      </c>
      <c r="F198" t="s">
        <v>322</v>
      </c>
      <c r="G198" s="38">
        <v>42686</v>
      </c>
      <c r="H198" t="s">
        <v>1568</v>
      </c>
      <c r="I198" t="b">
        <v>0</v>
      </c>
      <c r="J198" t="b">
        <v>1</v>
      </c>
      <c r="K198" t="b">
        <v>0</v>
      </c>
      <c r="L198">
        <v>0</v>
      </c>
    </row>
    <row r="199" spans="1:12" x14ac:dyDescent="0.3">
      <c r="A199" t="s">
        <v>1755</v>
      </c>
      <c r="D199" t="s">
        <v>22</v>
      </c>
      <c r="E199" t="s">
        <v>172</v>
      </c>
      <c r="F199" t="s">
        <v>322</v>
      </c>
      <c r="G199" s="38">
        <v>42686</v>
      </c>
      <c r="H199" t="s">
        <v>1568</v>
      </c>
      <c r="I199" t="b">
        <v>0</v>
      </c>
      <c r="J199" t="b">
        <v>1</v>
      </c>
      <c r="K199" t="b">
        <v>0</v>
      </c>
      <c r="L199">
        <v>0</v>
      </c>
    </row>
    <row r="200" spans="1:12" x14ac:dyDescent="0.3">
      <c r="A200" t="s">
        <v>1756</v>
      </c>
      <c r="D200" t="s">
        <v>21</v>
      </c>
      <c r="E200" t="s">
        <v>145</v>
      </c>
      <c r="F200" t="s">
        <v>322</v>
      </c>
      <c r="G200" s="38">
        <v>42686</v>
      </c>
      <c r="H200" t="s">
        <v>742</v>
      </c>
      <c r="I200" t="b">
        <v>0</v>
      </c>
      <c r="J200" t="b">
        <v>1</v>
      </c>
      <c r="K200" t="b">
        <v>1</v>
      </c>
      <c r="L200">
        <v>0</v>
      </c>
    </row>
    <row r="201" spans="1:12" x14ac:dyDescent="0.3">
      <c r="A201" t="s">
        <v>1757</v>
      </c>
      <c r="B201" t="s">
        <v>89</v>
      </c>
      <c r="C201" t="s">
        <v>21</v>
      </c>
      <c r="D201" t="s">
        <v>21</v>
      </c>
      <c r="E201" t="s">
        <v>145</v>
      </c>
      <c r="F201" t="s">
        <v>322</v>
      </c>
      <c r="G201" s="38">
        <v>42686</v>
      </c>
      <c r="H201" t="s">
        <v>754</v>
      </c>
      <c r="I201" t="b">
        <v>0</v>
      </c>
      <c r="J201" t="b">
        <v>1</v>
      </c>
      <c r="K201" t="b">
        <v>0</v>
      </c>
      <c r="L201">
        <v>0</v>
      </c>
    </row>
    <row r="202" spans="1:12" x14ac:dyDescent="0.3">
      <c r="A202" t="s">
        <v>1758</v>
      </c>
      <c r="B202" t="s">
        <v>124</v>
      </c>
      <c r="C202" t="s">
        <v>23</v>
      </c>
      <c r="D202" t="s">
        <v>23</v>
      </c>
      <c r="E202" t="s">
        <v>169</v>
      </c>
      <c r="F202" t="s">
        <v>155</v>
      </c>
      <c r="G202" s="38">
        <v>42686</v>
      </c>
      <c r="H202" t="s">
        <v>1570</v>
      </c>
      <c r="I202" t="b">
        <v>0</v>
      </c>
      <c r="J202" t="b">
        <v>0</v>
      </c>
      <c r="K202" t="b">
        <v>0</v>
      </c>
      <c r="L202">
        <v>1</v>
      </c>
    </row>
    <row r="203" spans="1:12" x14ac:dyDescent="0.3">
      <c r="A203" t="s">
        <v>1589</v>
      </c>
      <c r="B203" t="s">
        <v>112</v>
      </c>
      <c r="C203" t="s">
        <v>23</v>
      </c>
      <c r="D203" t="s">
        <v>23</v>
      </c>
      <c r="E203" t="s">
        <v>148</v>
      </c>
      <c r="F203" t="s">
        <v>322</v>
      </c>
      <c r="G203" s="38">
        <v>42686</v>
      </c>
      <c r="H203" t="s">
        <v>742</v>
      </c>
      <c r="I203" t="b">
        <v>0</v>
      </c>
      <c r="J203" t="b">
        <v>1</v>
      </c>
      <c r="K203" t="b">
        <v>0</v>
      </c>
      <c r="L203">
        <v>0</v>
      </c>
    </row>
    <row r="204" spans="1:12" x14ac:dyDescent="0.3">
      <c r="A204" t="s">
        <v>1701</v>
      </c>
      <c r="B204" t="s">
        <v>41</v>
      </c>
      <c r="C204" t="s">
        <v>25</v>
      </c>
      <c r="D204" t="s">
        <v>25</v>
      </c>
      <c r="E204" t="s">
        <v>156</v>
      </c>
      <c r="F204" t="s">
        <v>165</v>
      </c>
      <c r="G204" s="38">
        <v>42686</v>
      </c>
      <c r="H204" t="s">
        <v>1570</v>
      </c>
      <c r="I204" t="b">
        <v>1</v>
      </c>
      <c r="J204" t="b">
        <v>0</v>
      </c>
      <c r="K204" t="b">
        <v>0</v>
      </c>
      <c r="L204">
        <v>1</v>
      </c>
    </row>
    <row r="205" spans="1:12" x14ac:dyDescent="0.3">
      <c r="A205" t="s">
        <v>1697</v>
      </c>
      <c r="B205" t="s">
        <v>66</v>
      </c>
      <c r="C205" t="s">
        <v>25</v>
      </c>
      <c r="D205" t="s">
        <v>25</v>
      </c>
      <c r="E205" t="s">
        <v>165</v>
      </c>
      <c r="F205" t="s">
        <v>322</v>
      </c>
      <c r="G205" s="38">
        <v>42686</v>
      </c>
      <c r="H205" t="s">
        <v>754</v>
      </c>
      <c r="I205" t="b">
        <v>0</v>
      </c>
      <c r="J205" t="b">
        <v>1</v>
      </c>
      <c r="K205" t="b">
        <v>0</v>
      </c>
      <c r="L205">
        <v>0</v>
      </c>
    </row>
    <row r="206" spans="1:12" x14ac:dyDescent="0.3">
      <c r="A206" t="s">
        <v>1759</v>
      </c>
      <c r="B206" t="s">
        <v>89</v>
      </c>
      <c r="C206" t="s">
        <v>21</v>
      </c>
      <c r="D206" t="s">
        <v>21</v>
      </c>
      <c r="E206" t="s">
        <v>162</v>
      </c>
      <c r="F206" t="s">
        <v>162</v>
      </c>
      <c r="G206" s="38">
        <v>42686</v>
      </c>
      <c r="H206" t="s">
        <v>1600</v>
      </c>
      <c r="I206" t="b">
        <v>1</v>
      </c>
      <c r="J206" t="b">
        <v>0</v>
      </c>
      <c r="K206" t="b">
        <v>0</v>
      </c>
      <c r="L206">
        <v>1</v>
      </c>
    </row>
    <row r="207" spans="1:12" x14ac:dyDescent="0.3">
      <c r="A207" t="s">
        <v>1760</v>
      </c>
      <c r="B207" t="s">
        <v>118</v>
      </c>
      <c r="C207" t="s">
        <v>22</v>
      </c>
      <c r="D207" t="s">
        <v>22</v>
      </c>
      <c r="E207" t="s">
        <v>172</v>
      </c>
      <c r="F207" t="s">
        <v>164</v>
      </c>
      <c r="G207" s="38">
        <v>42686</v>
      </c>
      <c r="H207" t="s">
        <v>1570</v>
      </c>
      <c r="I207" t="b">
        <v>0</v>
      </c>
      <c r="J207" t="b">
        <v>0</v>
      </c>
      <c r="K207" t="b">
        <v>0</v>
      </c>
      <c r="L207">
        <v>1</v>
      </c>
    </row>
    <row r="208" spans="1:12" x14ac:dyDescent="0.3">
      <c r="A208" t="s">
        <v>1660</v>
      </c>
      <c r="B208" t="s">
        <v>54</v>
      </c>
      <c r="C208" t="s">
        <v>22</v>
      </c>
      <c r="D208" t="s">
        <v>26</v>
      </c>
      <c r="E208" t="s">
        <v>150</v>
      </c>
      <c r="F208" t="s">
        <v>153</v>
      </c>
      <c r="G208" s="38">
        <v>42686</v>
      </c>
      <c r="H208" t="s">
        <v>1570</v>
      </c>
      <c r="I208" t="b">
        <v>1</v>
      </c>
      <c r="J208" t="b">
        <v>0</v>
      </c>
      <c r="K208" t="b">
        <v>0</v>
      </c>
      <c r="L208">
        <v>1</v>
      </c>
    </row>
    <row r="209" spans="1:12" x14ac:dyDescent="0.3">
      <c r="A209" t="s">
        <v>1761</v>
      </c>
      <c r="B209" t="s">
        <v>653</v>
      </c>
      <c r="C209" t="s">
        <v>21</v>
      </c>
      <c r="D209" t="s">
        <v>21</v>
      </c>
      <c r="E209" t="s">
        <v>159</v>
      </c>
      <c r="G209" s="38">
        <v>42686</v>
      </c>
      <c r="H209" t="s">
        <v>1597</v>
      </c>
      <c r="I209" t="b">
        <v>1</v>
      </c>
      <c r="J209" t="b">
        <v>0</v>
      </c>
      <c r="K209" t="b">
        <v>0</v>
      </c>
      <c r="L209">
        <v>0</v>
      </c>
    </row>
    <row r="210" spans="1:12" x14ac:dyDescent="0.3">
      <c r="A210" t="s">
        <v>1762</v>
      </c>
      <c r="B210" t="s">
        <v>112</v>
      </c>
      <c r="C210" t="s">
        <v>23</v>
      </c>
      <c r="D210" t="s">
        <v>23</v>
      </c>
      <c r="E210" t="s">
        <v>168</v>
      </c>
      <c r="F210" t="s">
        <v>155</v>
      </c>
      <c r="G210" s="38">
        <v>42686</v>
      </c>
      <c r="H210" t="s">
        <v>1670</v>
      </c>
      <c r="I210" t="b">
        <v>1</v>
      </c>
      <c r="J210" t="b">
        <v>1</v>
      </c>
      <c r="K210" t="b">
        <v>0</v>
      </c>
      <c r="L210">
        <v>1</v>
      </c>
    </row>
    <row r="211" spans="1:12" x14ac:dyDescent="0.3">
      <c r="A211" t="s">
        <v>1763</v>
      </c>
      <c r="D211" t="s">
        <v>22</v>
      </c>
      <c r="E211" t="s">
        <v>172</v>
      </c>
      <c r="F211" t="s">
        <v>265</v>
      </c>
      <c r="G211" s="38">
        <v>42686</v>
      </c>
      <c r="H211" t="s">
        <v>1575</v>
      </c>
      <c r="I211" t="b">
        <v>0</v>
      </c>
      <c r="J211" t="b">
        <v>1</v>
      </c>
      <c r="K211" t="b">
        <v>0</v>
      </c>
      <c r="L211">
        <v>0</v>
      </c>
    </row>
    <row r="212" spans="1:12" x14ac:dyDescent="0.3">
      <c r="A212" t="s">
        <v>1764</v>
      </c>
      <c r="D212" t="s">
        <v>22</v>
      </c>
      <c r="E212" t="s">
        <v>142</v>
      </c>
      <c r="F212" t="s">
        <v>164</v>
      </c>
      <c r="G212" s="38">
        <v>42686</v>
      </c>
      <c r="H212" t="s">
        <v>1597</v>
      </c>
      <c r="I212" t="b">
        <v>1</v>
      </c>
      <c r="J212" t="b">
        <v>0</v>
      </c>
      <c r="K212" t="b">
        <v>0</v>
      </c>
      <c r="L212">
        <v>1</v>
      </c>
    </row>
    <row r="213" spans="1:12" x14ac:dyDescent="0.3">
      <c r="A213" t="s">
        <v>1765</v>
      </c>
      <c r="B213" t="s">
        <v>45</v>
      </c>
      <c r="C213" t="s">
        <v>20</v>
      </c>
      <c r="D213" t="s">
        <v>20</v>
      </c>
      <c r="E213" t="s">
        <v>144</v>
      </c>
      <c r="F213" t="s">
        <v>173</v>
      </c>
      <c r="G213" s="38">
        <v>42686</v>
      </c>
      <c r="H213" t="s">
        <v>1600</v>
      </c>
      <c r="I213" t="b">
        <v>1</v>
      </c>
      <c r="J213" t="b">
        <v>0</v>
      </c>
      <c r="K213" t="b">
        <v>0</v>
      </c>
      <c r="L213">
        <v>1</v>
      </c>
    </row>
    <row r="214" spans="1:12" x14ac:dyDescent="0.3">
      <c r="A214" t="s">
        <v>1766</v>
      </c>
      <c r="B214" t="s">
        <v>149</v>
      </c>
      <c r="D214" t="s">
        <v>20</v>
      </c>
      <c r="E214" t="s">
        <v>149</v>
      </c>
      <c r="F214" t="s">
        <v>173</v>
      </c>
      <c r="G214" s="38">
        <v>42686</v>
      </c>
      <c r="H214" t="s">
        <v>1570</v>
      </c>
      <c r="I214" t="b">
        <v>1</v>
      </c>
      <c r="J214" t="b">
        <v>0</v>
      </c>
      <c r="K214" t="b">
        <v>0</v>
      </c>
      <c r="L214">
        <v>1</v>
      </c>
    </row>
    <row r="215" spans="1:12" x14ac:dyDescent="0.3">
      <c r="A215" t="s">
        <v>1767</v>
      </c>
      <c r="B215" t="s">
        <v>94</v>
      </c>
      <c r="C215" t="s">
        <v>20</v>
      </c>
      <c r="D215" t="s">
        <v>23</v>
      </c>
      <c r="E215" t="s">
        <v>140</v>
      </c>
      <c r="F215" t="s">
        <v>155</v>
      </c>
      <c r="G215" s="38">
        <v>42686</v>
      </c>
      <c r="H215" t="s">
        <v>1585</v>
      </c>
      <c r="I215" t="b">
        <v>1</v>
      </c>
      <c r="J215" t="b">
        <v>0</v>
      </c>
      <c r="K215" t="b">
        <v>0</v>
      </c>
      <c r="L215">
        <v>1</v>
      </c>
    </row>
    <row r="216" spans="1:12" x14ac:dyDescent="0.3">
      <c r="A216" t="s">
        <v>1685</v>
      </c>
      <c r="B216" t="s">
        <v>46</v>
      </c>
      <c r="C216" t="s">
        <v>20</v>
      </c>
      <c r="D216" t="s">
        <v>23</v>
      </c>
      <c r="E216" t="s">
        <v>148</v>
      </c>
      <c r="G216" s="38">
        <v>42686</v>
      </c>
      <c r="H216" t="s">
        <v>1570</v>
      </c>
      <c r="I216" t="b">
        <v>1</v>
      </c>
      <c r="J216" t="b">
        <v>0</v>
      </c>
      <c r="K216" t="b">
        <v>0</v>
      </c>
      <c r="L216">
        <v>0</v>
      </c>
    </row>
    <row r="217" spans="1:12" x14ac:dyDescent="0.3">
      <c r="A217" t="s">
        <v>1768</v>
      </c>
      <c r="B217" t="s">
        <v>129</v>
      </c>
      <c r="C217" t="s">
        <v>20</v>
      </c>
      <c r="D217" t="s">
        <v>20</v>
      </c>
      <c r="E217" t="s">
        <v>173</v>
      </c>
      <c r="F217" t="s">
        <v>173</v>
      </c>
      <c r="G217" s="38">
        <v>42687</v>
      </c>
      <c r="H217" t="s">
        <v>1597</v>
      </c>
      <c r="I217" t="b">
        <v>1</v>
      </c>
      <c r="J217" t="b">
        <v>0</v>
      </c>
      <c r="K217" t="b">
        <v>0</v>
      </c>
      <c r="L217">
        <v>1</v>
      </c>
    </row>
    <row r="218" spans="1:12" x14ac:dyDescent="0.3">
      <c r="A218" t="s">
        <v>1769</v>
      </c>
      <c r="B218" t="s">
        <v>94</v>
      </c>
      <c r="C218" t="s">
        <v>20</v>
      </c>
      <c r="D218" t="s">
        <v>23</v>
      </c>
      <c r="E218" t="s">
        <v>152</v>
      </c>
      <c r="F218" t="s">
        <v>155</v>
      </c>
      <c r="G218" s="38">
        <v>42688</v>
      </c>
      <c r="H218" t="s">
        <v>1575</v>
      </c>
      <c r="I218" t="b">
        <v>0</v>
      </c>
      <c r="J218" t="b">
        <v>0</v>
      </c>
      <c r="K218" t="b">
        <v>0</v>
      </c>
      <c r="L218">
        <v>1</v>
      </c>
    </row>
    <row r="219" spans="1:12" x14ac:dyDescent="0.3">
      <c r="A219" t="s">
        <v>1770</v>
      </c>
      <c r="B219" t="s">
        <v>765</v>
      </c>
      <c r="C219" t="s">
        <v>23</v>
      </c>
      <c r="D219" t="s">
        <v>23</v>
      </c>
      <c r="E219" t="s">
        <v>141</v>
      </c>
      <c r="F219" t="s">
        <v>268</v>
      </c>
      <c r="G219" s="38">
        <v>42688</v>
      </c>
      <c r="I219" t="b">
        <v>1</v>
      </c>
      <c r="J219" t="b">
        <v>0</v>
      </c>
      <c r="K219" t="b">
        <v>0</v>
      </c>
      <c r="L219">
        <v>0</v>
      </c>
    </row>
    <row r="220" spans="1:12" x14ac:dyDescent="0.3">
      <c r="A220" t="s">
        <v>1771</v>
      </c>
      <c r="B220" t="s">
        <v>57</v>
      </c>
      <c r="C220" t="s">
        <v>25</v>
      </c>
      <c r="D220" t="s">
        <v>25</v>
      </c>
      <c r="E220" t="s">
        <v>156</v>
      </c>
      <c r="F220" t="s">
        <v>322</v>
      </c>
      <c r="G220" s="38">
        <v>42688</v>
      </c>
      <c r="H220" t="s">
        <v>742</v>
      </c>
      <c r="I220" t="b">
        <v>0</v>
      </c>
      <c r="J220" t="b">
        <v>1</v>
      </c>
      <c r="K220" t="b">
        <v>1</v>
      </c>
      <c r="L220">
        <v>0</v>
      </c>
    </row>
    <row r="221" spans="1:12" x14ac:dyDescent="0.3">
      <c r="A221" t="s">
        <v>1772</v>
      </c>
      <c r="B221" t="s">
        <v>333</v>
      </c>
      <c r="C221" t="s">
        <v>23</v>
      </c>
      <c r="D221" t="s">
        <v>22</v>
      </c>
      <c r="E221" t="s">
        <v>168</v>
      </c>
      <c r="F221" t="s">
        <v>268</v>
      </c>
      <c r="G221" s="38">
        <v>42688</v>
      </c>
      <c r="H221" t="s">
        <v>1568</v>
      </c>
      <c r="I221" t="b">
        <v>0</v>
      </c>
      <c r="J221" t="b">
        <v>1</v>
      </c>
      <c r="K221" t="b">
        <v>0</v>
      </c>
      <c r="L221">
        <v>0</v>
      </c>
    </row>
    <row r="222" spans="1:12" x14ac:dyDescent="0.3">
      <c r="A222" t="s">
        <v>1773</v>
      </c>
      <c r="B222" t="s">
        <v>109</v>
      </c>
      <c r="C222" t="s">
        <v>24</v>
      </c>
      <c r="D222" t="s">
        <v>21</v>
      </c>
      <c r="E222" t="s">
        <v>170</v>
      </c>
      <c r="G222" s="38">
        <v>42688</v>
      </c>
      <c r="H222" t="s">
        <v>742</v>
      </c>
      <c r="I222" t="b">
        <v>1</v>
      </c>
      <c r="J222" t="b">
        <v>1</v>
      </c>
      <c r="K222" t="b">
        <v>1</v>
      </c>
      <c r="L222">
        <v>0</v>
      </c>
    </row>
    <row r="223" spans="1:12" x14ac:dyDescent="0.3">
      <c r="A223" t="s">
        <v>1774</v>
      </c>
      <c r="B223" t="s">
        <v>66</v>
      </c>
      <c r="C223" t="s">
        <v>25</v>
      </c>
      <c r="D223" t="s">
        <v>25</v>
      </c>
      <c r="E223" t="s">
        <v>156</v>
      </c>
      <c r="F223" t="s">
        <v>268</v>
      </c>
      <c r="G223" s="38">
        <v>42688</v>
      </c>
      <c r="H223" t="s">
        <v>1575</v>
      </c>
      <c r="I223" t="b">
        <v>0</v>
      </c>
      <c r="J223" t="b">
        <v>1</v>
      </c>
      <c r="K223" t="b">
        <v>0</v>
      </c>
      <c r="L223">
        <v>0</v>
      </c>
    </row>
    <row r="224" spans="1:12" x14ac:dyDescent="0.3">
      <c r="A224" t="s">
        <v>1762</v>
      </c>
      <c r="B224" t="s">
        <v>112</v>
      </c>
      <c r="C224" t="s">
        <v>23</v>
      </c>
      <c r="D224" t="s">
        <v>23</v>
      </c>
      <c r="E224" t="s">
        <v>168</v>
      </c>
      <c r="F224" t="s">
        <v>155</v>
      </c>
      <c r="G224" s="38">
        <v>42688</v>
      </c>
      <c r="H224" t="s">
        <v>1570</v>
      </c>
      <c r="I224" t="b">
        <v>1</v>
      </c>
      <c r="J224" t="b">
        <v>0</v>
      </c>
      <c r="K224" t="b">
        <v>0</v>
      </c>
      <c r="L224">
        <v>1</v>
      </c>
    </row>
    <row r="225" spans="1:12" x14ac:dyDescent="0.3">
      <c r="A225" t="s">
        <v>1775</v>
      </c>
      <c r="B225" t="s">
        <v>98</v>
      </c>
      <c r="C225" t="s">
        <v>23</v>
      </c>
      <c r="D225" t="s">
        <v>23</v>
      </c>
      <c r="E225" t="s">
        <v>168</v>
      </c>
      <c r="F225" t="s">
        <v>161</v>
      </c>
      <c r="G225" s="38">
        <v>42688</v>
      </c>
      <c r="H225" t="s">
        <v>1570</v>
      </c>
      <c r="I225" t="b">
        <v>1</v>
      </c>
      <c r="J225" t="b">
        <v>0</v>
      </c>
      <c r="K225" t="b">
        <v>0</v>
      </c>
      <c r="L225">
        <v>1</v>
      </c>
    </row>
    <row r="226" spans="1:12" x14ac:dyDescent="0.3">
      <c r="A226" t="s">
        <v>1776</v>
      </c>
      <c r="B226" t="s">
        <v>129</v>
      </c>
      <c r="C226" t="s">
        <v>20</v>
      </c>
      <c r="D226" t="s">
        <v>20</v>
      </c>
      <c r="E226" t="s">
        <v>147</v>
      </c>
      <c r="F226" t="s">
        <v>268</v>
      </c>
      <c r="G226" s="38">
        <v>42688</v>
      </c>
      <c r="H226" t="s">
        <v>1575</v>
      </c>
      <c r="I226" t="b">
        <v>0</v>
      </c>
      <c r="J226" t="b">
        <v>1</v>
      </c>
      <c r="K226" t="b">
        <v>0</v>
      </c>
      <c r="L226">
        <v>0</v>
      </c>
    </row>
    <row r="227" spans="1:12" x14ac:dyDescent="0.3">
      <c r="A227" t="s">
        <v>1777</v>
      </c>
      <c r="B227" t="s">
        <v>120</v>
      </c>
      <c r="C227" t="s">
        <v>23</v>
      </c>
      <c r="D227" t="s">
        <v>23</v>
      </c>
      <c r="E227" t="s">
        <v>148</v>
      </c>
      <c r="F227" t="s">
        <v>322</v>
      </c>
      <c r="G227" s="38">
        <v>42688</v>
      </c>
      <c r="H227" t="s">
        <v>1568</v>
      </c>
      <c r="I227" t="b">
        <v>0</v>
      </c>
      <c r="J227" t="b">
        <v>1</v>
      </c>
      <c r="K227" t="b">
        <v>0</v>
      </c>
      <c r="L227">
        <v>0</v>
      </c>
    </row>
    <row r="228" spans="1:12" x14ac:dyDescent="0.3">
      <c r="A228" t="s">
        <v>1778</v>
      </c>
      <c r="B228" t="s">
        <v>103</v>
      </c>
      <c r="C228" t="s">
        <v>22</v>
      </c>
      <c r="D228" t="s">
        <v>22</v>
      </c>
      <c r="E228" t="s">
        <v>135</v>
      </c>
      <c r="F228" t="s">
        <v>322</v>
      </c>
      <c r="G228" s="38">
        <v>42688</v>
      </c>
      <c r="H228" t="s">
        <v>742</v>
      </c>
      <c r="I228" t="b">
        <v>0</v>
      </c>
      <c r="J228" t="b">
        <v>1</v>
      </c>
      <c r="K228" t="b">
        <v>1</v>
      </c>
      <c r="L228">
        <v>0</v>
      </c>
    </row>
    <row r="229" spans="1:12" x14ac:dyDescent="0.3">
      <c r="A229" t="s">
        <v>1779</v>
      </c>
      <c r="D229" t="s">
        <v>20</v>
      </c>
      <c r="E229" t="s">
        <v>152</v>
      </c>
      <c r="F229" t="s">
        <v>173</v>
      </c>
      <c r="G229" s="38">
        <v>42688</v>
      </c>
      <c r="H229" t="s">
        <v>1568</v>
      </c>
      <c r="I229" t="b">
        <v>1</v>
      </c>
      <c r="J229" t="b">
        <v>0</v>
      </c>
      <c r="K229" t="b">
        <v>0</v>
      </c>
      <c r="L229">
        <v>1</v>
      </c>
    </row>
    <row r="230" spans="1:12" x14ac:dyDescent="0.3">
      <c r="A230" t="s">
        <v>1780</v>
      </c>
      <c r="D230" t="s">
        <v>20</v>
      </c>
      <c r="E230" t="s">
        <v>147</v>
      </c>
      <c r="F230" t="s">
        <v>268</v>
      </c>
      <c r="G230" s="38">
        <v>42688</v>
      </c>
      <c r="I230" t="b">
        <v>1</v>
      </c>
      <c r="J230" t="b">
        <v>0</v>
      </c>
      <c r="K230" t="b">
        <v>0</v>
      </c>
      <c r="L230">
        <v>0</v>
      </c>
    </row>
    <row r="231" spans="1:12" x14ac:dyDescent="0.3">
      <c r="A231" t="s">
        <v>1781</v>
      </c>
      <c r="D231" t="s">
        <v>21</v>
      </c>
      <c r="E231" t="s">
        <v>170</v>
      </c>
      <c r="F231" t="s">
        <v>170</v>
      </c>
      <c r="G231" s="38">
        <v>42688</v>
      </c>
      <c r="H231" t="s">
        <v>1570</v>
      </c>
      <c r="I231" t="b">
        <v>1</v>
      </c>
      <c r="J231" t="b">
        <v>0</v>
      </c>
      <c r="K231" t="b">
        <v>0</v>
      </c>
      <c r="L231">
        <v>1</v>
      </c>
    </row>
    <row r="232" spans="1:12" x14ac:dyDescent="0.3">
      <c r="A232" t="s">
        <v>1726</v>
      </c>
      <c r="B232" t="s">
        <v>118</v>
      </c>
      <c r="C232" t="s">
        <v>22</v>
      </c>
      <c r="D232" t="s">
        <v>26</v>
      </c>
      <c r="E232" t="s">
        <v>146</v>
      </c>
      <c r="F232" t="s">
        <v>322</v>
      </c>
      <c r="G232" s="38">
        <v>42688</v>
      </c>
      <c r="H232" t="s">
        <v>742</v>
      </c>
      <c r="I232" t="b">
        <v>0</v>
      </c>
      <c r="J232" t="b">
        <v>1</v>
      </c>
      <c r="K232" t="b">
        <v>1</v>
      </c>
      <c r="L232">
        <v>0</v>
      </c>
    </row>
    <row r="233" spans="1:12" x14ac:dyDescent="0.3">
      <c r="A233" t="s">
        <v>1782</v>
      </c>
      <c r="B233" t="s">
        <v>119</v>
      </c>
      <c r="C233" t="s">
        <v>26</v>
      </c>
      <c r="D233" t="s">
        <v>26</v>
      </c>
      <c r="E233" t="s">
        <v>925</v>
      </c>
      <c r="F233" t="s">
        <v>137</v>
      </c>
      <c r="G233" s="38">
        <v>42688</v>
      </c>
      <c r="H233" t="s">
        <v>1570</v>
      </c>
      <c r="I233" t="b">
        <v>1</v>
      </c>
      <c r="J233" t="b">
        <v>0</v>
      </c>
      <c r="K233" t="b">
        <v>0</v>
      </c>
      <c r="L233">
        <v>1</v>
      </c>
    </row>
    <row r="234" spans="1:12" x14ac:dyDescent="0.3">
      <c r="A234" t="s">
        <v>1783</v>
      </c>
      <c r="B234" t="s">
        <v>109</v>
      </c>
      <c r="C234" t="s">
        <v>24</v>
      </c>
      <c r="D234" t="s">
        <v>21</v>
      </c>
      <c r="E234" t="s">
        <v>170</v>
      </c>
      <c r="F234" t="s">
        <v>170</v>
      </c>
      <c r="G234" s="38">
        <v>42688</v>
      </c>
      <c r="H234" t="s">
        <v>1597</v>
      </c>
      <c r="I234" t="b">
        <v>1</v>
      </c>
      <c r="J234" t="b">
        <v>0</v>
      </c>
      <c r="K234" t="b">
        <v>0</v>
      </c>
      <c r="L234">
        <v>1</v>
      </c>
    </row>
    <row r="235" spans="1:12" x14ac:dyDescent="0.3">
      <c r="A235" t="s">
        <v>1784</v>
      </c>
      <c r="B235" t="s">
        <v>52</v>
      </c>
      <c r="C235" t="s">
        <v>23</v>
      </c>
      <c r="D235" t="s">
        <v>23</v>
      </c>
      <c r="E235" t="s">
        <v>141</v>
      </c>
      <c r="F235" t="s">
        <v>281</v>
      </c>
      <c r="G235" s="38">
        <v>42688</v>
      </c>
      <c r="H235" t="s">
        <v>1570</v>
      </c>
      <c r="I235" t="b">
        <v>1</v>
      </c>
      <c r="J235" t="b">
        <v>0</v>
      </c>
      <c r="K235" t="b">
        <v>0</v>
      </c>
      <c r="L235">
        <v>0</v>
      </c>
    </row>
    <row r="236" spans="1:12" x14ac:dyDescent="0.3">
      <c r="A236" t="s">
        <v>1785</v>
      </c>
      <c r="B236" t="s">
        <v>139</v>
      </c>
      <c r="D236" t="s">
        <v>26</v>
      </c>
      <c r="E236" t="s">
        <v>139</v>
      </c>
      <c r="G236" s="38">
        <v>42688</v>
      </c>
      <c r="H236" t="s">
        <v>1570</v>
      </c>
      <c r="I236" t="b">
        <v>1</v>
      </c>
      <c r="J236" t="b">
        <v>0</v>
      </c>
      <c r="K236" t="b">
        <v>0</v>
      </c>
      <c r="L236">
        <v>0</v>
      </c>
    </row>
    <row r="237" spans="1:12" x14ac:dyDescent="0.3">
      <c r="A237" t="s">
        <v>1786</v>
      </c>
      <c r="B237" t="s">
        <v>52</v>
      </c>
      <c r="C237" t="s">
        <v>23</v>
      </c>
      <c r="D237" t="s">
        <v>23</v>
      </c>
      <c r="E237" t="s">
        <v>141</v>
      </c>
      <c r="F237" t="s">
        <v>155</v>
      </c>
      <c r="G237" s="38">
        <v>42688</v>
      </c>
      <c r="H237" t="s">
        <v>1597</v>
      </c>
      <c r="I237" t="b">
        <v>1</v>
      </c>
      <c r="J237" t="b">
        <v>0</v>
      </c>
      <c r="K237" t="b">
        <v>0</v>
      </c>
      <c r="L237">
        <v>1</v>
      </c>
    </row>
    <row r="238" spans="1:12" x14ac:dyDescent="0.3">
      <c r="A238" t="s">
        <v>1787</v>
      </c>
      <c r="B238" t="s">
        <v>80</v>
      </c>
      <c r="C238" t="s">
        <v>23</v>
      </c>
      <c r="D238" t="s">
        <v>23</v>
      </c>
      <c r="E238" t="s">
        <v>141</v>
      </c>
      <c r="F238" t="s">
        <v>322</v>
      </c>
      <c r="G238" s="38">
        <v>42688</v>
      </c>
      <c r="H238" t="s">
        <v>754</v>
      </c>
      <c r="I238" t="b">
        <v>0</v>
      </c>
      <c r="J238" t="b">
        <v>1</v>
      </c>
      <c r="K238" t="b">
        <v>0</v>
      </c>
      <c r="L238">
        <v>0</v>
      </c>
    </row>
    <row r="239" spans="1:12" x14ac:dyDescent="0.3">
      <c r="A239" t="s">
        <v>1788</v>
      </c>
      <c r="B239" t="s">
        <v>98</v>
      </c>
      <c r="C239" t="s">
        <v>23</v>
      </c>
      <c r="D239" t="s">
        <v>23</v>
      </c>
      <c r="E239" t="s">
        <v>168</v>
      </c>
      <c r="F239" t="s">
        <v>281</v>
      </c>
      <c r="G239" s="38">
        <v>42688</v>
      </c>
      <c r="H239" t="s">
        <v>742</v>
      </c>
      <c r="I239" t="b">
        <v>0</v>
      </c>
      <c r="J239" t="b">
        <v>1</v>
      </c>
      <c r="K239" t="b">
        <v>1</v>
      </c>
      <c r="L239">
        <v>0</v>
      </c>
    </row>
    <row r="240" spans="1:12" x14ac:dyDescent="0.3">
      <c r="A240" t="s">
        <v>1789</v>
      </c>
      <c r="B240" t="s">
        <v>112</v>
      </c>
      <c r="C240" t="s">
        <v>23</v>
      </c>
      <c r="D240" t="s">
        <v>23</v>
      </c>
      <c r="E240" t="s">
        <v>168</v>
      </c>
      <c r="F240" t="s">
        <v>322</v>
      </c>
      <c r="G240" s="38">
        <v>42688</v>
      </c>
      <c r="H240" t="s">
        <v>1568</v>
      </c>
      <c r="I240" t="b">
        <v>0</v>
      </c>
      <c r="J240" t="b">
        <v>1</v>
      </c>
      <c r="K240" t="b">
        <v>0</v>
      </c>
      <c r="L240">
        <v>0</v>
      </c>
    </row>
    <row r="241" spans="1:12" x14ac:dyDescent="0.3">
      <c r="A241" t="s">
        <v>1790</v>
      </c>
      <c r="B241" t="s">
        <v>80</v>
      </c>
      <c r="C241" t="s">
        <v>23</v>
      </c>
      <c r="D241" t="s">
        <v>23</v>
      </c>
      <c r="E241" t="s">
        <v>161</v>
      </c>
      <c r="F241" t="s">
        <v>155</v>
      </c>
      <c r="G241" s="38">
        <v>42688</v>
      </c>
      <c r="H241" t="s">
        <v>1597</v>
      </c>
      <c r="I241" t="b">
        <v>1</v>
      </c>
      <c r="J241" t="b">
        <v>0</v>
      </c>
      <c r="K241" t="b">
        <v>0</v>
      </c>
      <c r="L241">
        <v>1</v>
      </c>
    </row>
    <row r="242" spans="1:12" x14ac:dyDescent="0.3">
      <c r="A242" t="s">
        <v>1791</v>
      </c>
      <c r="D242" t="s">
        <v>25</v>
      </c>
      <c r="E242" t="s">
        <v>136</v>
      </c>
      <c r="F242" t="s">
        <v>165</v>
      </c>
      <c r="G242" s="38">
        <v>42688</v>
      </c>
      <c r="H242" t="s">
        <v>1585</v>
      </c>
      <c r="I242" t="b">
        <v>1</v>
      </c>
      <c r="J242" t="b">
        <v>0</v>
      </c>
      <c r="K242" t="b">
        <v>0</v>
      </c>
      <c r="L242">
        <v>1</v>
      </c>
    </row>
    <row r="243" spans="1:12" x14ac:dyDescent="0.3">
      <c r="A243" t="s">
        <v>1792</v>
      </c>
      <c r="B243" t="s">
        <v>129</v>
      </c>
      <c r="C243" t="s">
        <v>20</v>
      </c>
      <c r="D243" t="s">
        <v>20</v>
      </c>
      <c r="E243" t="s">
        <v>149</v>
      </c>
      <c r="F243" t="s">
        <v>173</v>
      </c>
      <c r="G243" s="38">
        <v>42688</v>
      </c>
      <c r="H243" t="s">
        <v>1670</v>
      </c>
      <c r="I243" t="b">
        <v>1</v>
      </c>
      <c r="J243" t="b">
        <v>0</v>
      </c>
      <c r="K243" t="b">
        <v>0</v>
      </c>
      <c r="L243">
        <v>1</v>
      </c>
    </row>
    <row r="244" spans="1:12" x14ac:dyDescent="0.3">
      <c r="A244" t="s">
        <v>1793</v>
      </c>
      <c r="B244" t="s">
        <v>129</v>
      </c>
      <c r="C244" t="s">
        <v>20</v>
      </c>
      <c r="D244" t="s">
        <v>20</v>
      </c>
      <c r="E244" t="s">
        <v>140</v>
      </c>
      <c r="F244" t="s">
        <v>173</v>
      </c>
      <c r="G244" s="38">
        <v>42688</v>
      </c>
      <c r="H244" t="s">
        <v>742</v>
      </c>
      <c r="I244" t="b">
        <v>1</v>
      </c>
      <c r="J244" t="b">
        <v>0</v>
      </c>
      <c r="K244" t="b">
        <v>0</v>
      </c>
      <c r="L244">
        <v>1</v>
      </c>
    </row>
    <row r="245" spans="1:12" x14ac:dyDescent="0.3">
      <c r="A245" t="s">
        <v>1794</v>
      </c>
      <c r="B245" t="s">
        <v>144</v>
      </c>
      <c r="D245" t="s">
        <v>20</v>
      </c>
      <c r="E245" t="s">
        <v>144</v>
      </c>
      <c r="F245" t="s">
        <v>268</v>
      </c>
      <c r="G245" s="38">
        <v>42689</v>
      </c>
      <c r="I245" t="b">
        <v>1</v>
      </c>
      <c r="J245" t="b">
        <v>0</v>
      </c>
      <c r="K245" t="b">
        <v>0</v>
      </c>
      <c r="L245">
        <v>0</v>
      </c>
    </row>
    <row r="246" spans="1:12" x14ac:dyDescent="0.3">
      <c r="A246" t="s">
        <v>1795</v>
      </c>
      <c r="B246" t="s">
        <v>57</v>
      </c>
      <c r="C246" t="s">
        <v>25</v>
      </c>
      <c r="D246" t="s">
        <v>25</v>
      </c>
      <c r="E246" t="s">
        <v>136</v>
      </c>
      <c r="F246" t="s">
        <v>281</v>
      </c>
      <c r="G246" s="38">
        <v>42689</v>
      </c>
      <c r="H246" t="s">
        <v>742</v>
      </c>
      <c r="I246" t="b">
        <v>1</v>
      </c>
      <c r="J246" t="b">
        <v>1</v>
      </c>
      <c r="K246" t="b">
        <v>1</v>
      </c>
      <c r="L246">
        <v>0</v>
      </c>
    </row>
    <row r="247" spans="1:12" x14ac:dyDescent="0.3">
      <c r="A247" t="s">
        <v>1756</v>
      </c>
      <c r="D247" t="s">
        <v>21</v>
      </c>
      <c r="E247" t="s">
        <v>145</v>
      </c>
      <c r="F247" t="s">
        <v>165</v>
      </c>
      <c r="G247" s="38">
        <v>42689</v>
      </c>
      <c r="H247" t="s">
        <v>1597</v>
      </c>
      <c r="I247" t="b">
        <v>1</v>
      </c>
      <c r="J247" t="b">
        <v>0</v>
      </c>
      <c r="K247" t="b">
        <v>0</v>
      </c>
      <c r="L247">
        <v>1</v>
      </c>
    </row>
    <row r="248" spans="1:12" x14ac:dyDescent="0.3">
      <c r="A248" t="s">
        <v>1678</v>
      </c>
      <c r="D248" t="s">
        <v>26</v>
      </c>
      <c r="E248" t="s">
        <v>166</v>
      </c>
      <c r="F248" t="s">
        <v>153</v>
      </c>
      <c r="G248" s="38">
        <v>42689</v>
      </c>
      <c r="H248" t="s">
        <v>1670</v>
      </c>
      <c r="I248" t="b">
        <v>1</v>
      </c>
      <c r="J248" t="b">
        <v>0</v>
      </c>
      <c r="K248" t="b">
        <v>0</v>
      </c>
      <c r="L248">
        <v>1</v>
      </c>
    </row>
    <row r="249" spans="1:12" x14ac:dyDescent="0.3">
      <c r="A249" t="s">
        <v>1773</v>
      </c>
      <c r="B249" t="s">
        <v>109</v>
      </c>
      <c r="C249" t="s">
        <v>24</v>
      </c>
      <c r="D249" t="s">
        <v>21</v>
      </c>
      <c r="E249" t="s">
        <v>170</v>
      </c>
      <c r="F249" t="s">
        <v>170</v>
      </c>
      <c r="G249" s="38">
        <v>42689</v>
      </c>
      <c r="H249" t="s">
        <v>1670</v>
      </c>
      <c r="I249" t="b">
        <v>1</v>
      </c>
      <c r="J249" t="b">
        <v>0</v>
      </c>
      <c r="K249" t="b">
        <v>0</v>
      </c>
      <c r="L249">
        <v>1</v>
      </c>
    </row>
    <row r="250" spans="1:12" x14ac:dyDescent="0.3">
      <c r="A250" t="s">
        <v>1796</v>
      </c>
      <c r="B250" t="s">
        <v>109</v>
      </c>
      <c r="C250" t="s">
        <v>24</v>
      </c>
      <c r="D250" t="s">
        <v>21</v>
      </c>
      <c r="E250" t="s">
        <v>160</v>
      </c>
      <c r="F250" t="s">
        <v>160</v>
      </c>
      <c r="G250" s="38">
        <v>42689</v>
      </c>
      <c r="H250" t="s">
        <v>1597</v>
      </c>
      <c r="I250" t="b">
        <v>1</v>
      </c>
      <c r="J250" t="b">
        <v>0</v>
      </c>
      <c r="K250" t="b">
        <v>0</v>
      </c>
      <c r="L250">
        <v>1</v>
      </c>
    </row>
    <row r="251" spans="1:12" x14ac:dyDescent="0.3">
      <c r="A251" t="s">
        <v>1797</v>
      </c>
      <c r="B251" t="s">
        <v>93</v>
      </c>
      <c r="C251" t="s">
        <v>23</v>
      </c>
      <c r="D251" t="s">
        <v>23</v>
      </c>
      <c r="E251" t="s">
        <v>171</v>
      </c>
      <c r="F251" t="s">
        <v>158</v>
      </c>
      <c r="G251" s="38">
        <v>42689</v>
      </c>
      <c r="H251" t="s">
        <v>1570</v>
      </c>
      <c r="I251" t="b">
        <v>1</v>
      </c>
      <c r="J251" t="b">
        <v>0</v>
      </c>
      <c r="K251" t="b">
        <v>0</v>
      </c>
      <c r="L251">
        <v>1</v>
      </c>
    </row>
    <row r="252" spans="1:12" x14ac:dyDescent="0.3">
      <c r="A252" t="s">
        <v>1798</v>
      </c>
      <c r="B252" t="s">
        <v>116</v>
      </c>
      <c r="C252" t="s">
        <v>23</v>
      </c>
      <c r="D252" t="s">
        <v>23</v>
      </c>
      <c r="E252" t="s">
        <v>163</v>
      </c>
      <c r="F252" t="s">
        <v>158</v>
      </c>
      <c r="G252" s="38">
        <v>42689</v>
      </c>
      <c r="H252" t="s">
        <v>1570</v>
      </c>
      <c r="I252" t="b">
        <v>1</v>
      </c>
      <c r="J252" t="b">
        <v>0</v>
      </c>
      <c r="K252" t="b">
        <v>0</v>
      </c>
      <c r="L252">
        <v>1</v>
      </c>
    </row>
    <row r="253" spans="1:12" x14ac:dyDescent="0.3">
      <c r="A253" t="s">
        <v>1799</v>
      </c>
      <c r="B253" t="s">
        <v>70</v>
      </c>
      <c r="C253" t="s">
        <v>20</v>
      </c>
      <c r="D253" t="s">
        <v>23</v>
      </c>
      <c r="E253" t="s">
        <v>148</v>
      </c>
      <c r="F253" t="s">
        <v>165</v>
      </c>
      <c r="G253" s="38">
        <v>42689</v>
      </c>
      <c r="H253" t="s">
        <v>754</v>
      </c>
      <c r="I253" t="b">
        <v>0</v>
      </c>
      <c r="J253" t="b">
        <v>1</v>
      </c>
      <c r="K253" t="b">
        <v>0</v>
      </c>
      <c r="L253">
        <v>0</v>
      </c>
    </row>
    <row r="254" spans="1:12" x14ac:dyDescent="0.3">
      <c r="A254" t="s">
        <v>1800</v>
      </c>
      <c r="D254" t="s">
        <v>23</v>
      </c>
      <c r="E254" t="s">
        <v>168</v>
      </c>
      <c r="F254" t="s">
        <v>281</v>
      </c>
      <c r="G254" s="38">
        <v>42689</v>
      </c>
      <c r="H254" t="s">
        <v>742</v>
      </c>
      <c r="I254" t="b">
        <v>1</v>
      </c>
      <c r="J254" t="b">
        <v>1</v>
      </c>
      <c r="K254" t="b">
        <v>1</v>
      </c>
      <c r="L254">
        <v>0</v>
      </c>
    </row>
    <row r="255" spans="1:12" x14ac:dyDescent="0.3">
      <c r="A255" t="s">
        <v>1801</v>
      </c>
      <c r="B255" t="s">
        <v>119</v>
      </c>
      <c r="C255" t="s">
        <v>26</v>
      </c>
      <c r="D255" t="s">
        <v>26</v>
      </c>
      <c r="E255" t="s">
        <v>138</v>
      </c>
      <c r="F255" t="s">
        <v>154</v>
      </c>
      <c r="G255" s="38">
        <v>42689</v>
      </c>
      <c r="H255" t="s">
        <v>1570</v>
      </c>
      <c r="I255" t="b">
        <v>1</v>
      </c>
      <c r="J255" t="b">
        <v>0</v>
      </c>
      <c r="K255" t="b">
        <v>0</v>
      </c>
      <c r="L255">
        <v>1</v>
      </c>
    </row>
    <row r="256" spans="1:12" x14ac:dyDescent="0.3">
      <c r="A256" t="s">
        <v>1802</v>
      </c>
      <c r="B256" t="s">
        <v>55</v>
      </c>
      <c r="C256" t="s">
        <v>20</v>
      </c>
      <c r="D256" t="s">
        <v>20</v>
      </c>
      <c r="E256" t="s">
        <v>140</v>
      </c>
      <c r="F256" t="s">
        <v>322</v>
      </c>
      <c r="G256" s="38">
        <v>42689</v>
      </c>
      <c r="H256" t="s">
        <v>1568</v>
      </c>
      <c r="I256" t="b">
        <v>0</v>
      </c>
      <c r="J256" t="b">
        <v>1</v>
      </c>
      <c r="K256" t="b">
        <v>0</v>
      </c>
      <c r="L256">
        <v>0</v>
      </c>
    </row>
    <row r="257" spans="1:12" x14ac:dyDescent="0.3">
      <c r="A257" t="s">
        <v>1803</v>
      </c>
      <c r="B257" t="s">
        <v>95</v>
      </c>
      <c r="C257" t="s">
        <v>23</v>
      </c>
      <c r="D257" t="s">
        <v>23</v>
      </c>
      <c r="E257" t="s">
        <v>161</v>
      </c>
      <c r="F257" t="s">
        <v>322</v>
      </c>
      <c r="G257" s="38">
        <v>42689</v>
      </c>
      <c r="H257" t="s">
        <v>1568</v>
      </c>
      <c r="I257" t="b">
        <v>0</v>
      </c>
      <c r="J257" t="b">
        <v>1</v>
      </c>
      <c r="K257" t="b">
        <v>0</v>
      </c>
      <c r="L257">
        <v>0</v>
      </c>
    </row>
    <row r="258" spans="1:12" x14ac:dyDescent="0.3">
      <c r="A258" t="s">
        <v>1804</v>
      </c>
      <c r="B258" t="s">
        <v>332</v>
      </c>
      <c r="C258" t="s">
        <v>22</v>
      </c>
      <c r="D258" t="s">
        <v>26</v>
      </c>
      <c r="E258" t="s">
        <v>150</v>
      </c>
      <c r="F258" t="s">
        <v>268</v>
      </c>
      <c r="G258" s="38">
        <v>42689</v>
      </c>
      <c r="I258" t="b">
        <v>1</v>
      </c>
      <c r="J258" t="b">
        <v>0</v>
      </c>
      <c r="K258" t="b">
        <v>0</v>
      </c>
      <c r="L258">
        <v>0</v>
      </c>
    </row>
    <row r="259" spans="1:12" x14ac:dyDescent="0.3">
      <c r="A259" t="s">
        <v>1805</v>
      </c>
      <c r="B259" t="s">
        <v>163</v>
      </c>
      <c r="D259" t="s">
        <v>23</v>
      </c>
      <c r="E259" t="s">
        <v>163</v>
      </c>
      <c r="F259" t="s">
        <v>322</v>
      </c>
      <c r="G259" s="38">
        <v>42689</v>
      </c>
      <c r="H259" t="s">
        <v>1568</v>
      </c>
      <c r="I259" t="b">
        <v>0</v>
      </c>
      <c r="J259" t="b">
        <v>1</v>
      </c>
      <c r="K259" t="b">
        <v>0</v>
      </c>
      <c r="L259">
        <v>0</v>
      </c>
    </row>
    <row r="260" spans="1:12" x14ac:dyDescent="0.3">
      <c r="A260" t="s">
        <v>1806</v>
      </c>
      <c r="B260" t="s">
        <v>129</v>
      </c>
      <c r="C260" t="s">
        <v>20</v>
      </c>
      <c r="D260" t="s">
        <v>20</v>
      </c>
      <c r="E260" t="s">
        <v>173</v>
      </c>
      <c r="F260" t="s">
        <v>173</v>
      </c>
      <c r="G260" s="38">
        <v>42689</v>
      </c>
      <c r="H260" t="s">
        <v>1570</v>
      </c>
      <c r="I260" t="b">
        <v>1</v>
      </c>
      <c r="J260" t="b">
        <v>0</v>
      </c>
      <c r="K260" t="b">
        <v>0</v>
      </c>
      <c r="L260">
        <v>1</v>
      </c>
    </row>
    <row r="261" spans="1:12" x14ac:dyDescent="0.3">
      <c r="A261" t="s">
        <v>1807</v>
      </c>
      <c r="B261" t="s">
        <v>390</v>
      </c>
      <c r="C261" t="s">
        <v>23</v>
      </c>
      <c r="D261" t="s">
        <v>23</v>
      </c>
      <c r="E261" t="s">
        <v>168</v>
      </c>
      <c r="F261" t="s">
        <v>322</v>
      </c>
      <c r="G261" s="38">
        <v>42689</v>
      </c>
      <c r="H261" t="s">
        <v>1568</v>
      </c>
      <c r="I261" t="b">
        <v>0</v>
      </c>
      <c r="J261" t="b">
        <v>1</v>
      </c>
      <c r="K261" t="b">
        <v>0</v>
      </c>
      <c r="L261">
        <v>0</v>
      </c>
    </row>
    <row r="262" spans="1:12" x14ac:dyDescent="0.3">
      <c r="A262" t="s">
        <v>1733</v>
      </c>
      <c r="B262" t="s">
        <v>128</v>
      </c>
      <c r="C262" t="s">
        <v>23</v>
      </c>
      <c r="D262" t="s">
        <v>23</v>
      </c>
      <c r="E262" t="s">
        <v>148</v>
      </c>
      <c r="F262" t="s">
        <v>158</v>
      </c>
      <c r="G262" s="38">
        <v>42689</v>
      </c>
      <c r="H262" t="s">
        <v>1570</v>
      </c>
      <c r="I262" t="b">
        <v>0</v>
      </c>
      <c r="J262" t="b">
        <v>0</v>
      </c>
      <c r="K262" t="b">
        <v>0</v>
      </c>
      <c r="L262">
        <v>1</v>
      </c>
    </row>
    <row r="263" spans="1:12" x14ac:dyDescent="0.3">
      <c r="A263" t="s">
        <v>1808</v>
      </c>
      <c r="B263" t="s">
        <v>127</v>
      </c>
      <c r="C263" t="s">
        <v>21</v>
      </c>
      <c r="D263" t="s">
        <v>21</v>
      </c>
      <c r="E263" t="s">
        <v>159</v>
      </c>
      <c r="F263" t="s">
        <v>322</v>
      </c>
      <c r="G263" s="38">
        <v>42689</v>
      </c>
      <c r="H263" t="s">
        <v>754</v>
      </c>
      <c r="I263" t="b">
        <v>0</v>
      </c>
      <c r="J263" t="b">
        <v>1</v>
      </c>
      <c r="K263" t="b">
        <v>0</v>
      </c>
      <c r="L263">
        <v>0</v>
      </c>
    </row>
    <row r="264" spans="1:12" x14ac:dyDescent="0.3">
      <c r="A264" t="s">
        <v>1809</v>
      </c>
      <c r="B264" t="s">
        <v>108</v>
      </c>
      <c r="C264" t="s">
        <v>20</v>
      </c>
      <c r="D264" t="s">
        <v>20</v>
      </c>
      <c r="E264" t="s">
        <v>149</v>
      </c>
      <c r="F264" t="s">
        <v>265</v>
      </c>
      <c r="G264" s="38">
        <v>42689</v>
      </c>
      <c r="H264" t="s">
        <v>754</v>
      </c>
      <c r="I264" t="b">
        <v>0</v>
      </c>
      <c r="J264" t="b">
        <v>1</v>
      </c>
      <c r="K264" t="b">
        <v>0</v>
      </c>
      <c r="L264">
        <v>0</v>
      </c>
    </row>
    <row r="265" spans="1:12" x14ac:dyDescent="0.3">
      <c r="A265" t="s">
        <v>1810</v>
      </c>
      <c r="B265" t="s">
        <v>98</v>
      </c>
      <c r="C265" t="s">
        <v>23</v>
      </c>
      <c r="D265" t="s">
        <v>23</v>
      </c>
      <c r="E265" t="s">
        <v>168</v>
      </c>
      <c r="F265" t="s">
        <v>322</v>
      </c>
      <c r="G265" s="38">
        <v>42689</v>
      </c>
      <c r="H265" t="s">
        <v>742</v>
      </c>
      <c r="I265" t="b">
        <v>0</v>
      </c>
      <c r="J265" t="b">
        <v>1</v>
      </c>
      <c r="K265" t="b">
        <v>1</v>
      </c>
      <c r="L265">
        <v>0</v>
      </c>
    </row>
    <row r="266" spans="1:12" x14ac:dyDescent="0.3">
      <c r="A266" t="s">
        <v>1811</v>
      </c>
      <c r="D266" t="s">
        <v>21</v>
      </c>
      <c r="E266" t="s">
        <v>162</v>
      </c>
      <c r="F266" t="s">
        <v>162</v>
      </c>
      <c r="G266" s="38">
        <v>42689</v>
      </c>
      <c r="H266" t="s">
        <v>1600</v>
      </c>
      <c r="I266" t="b">
        <v>1</v>
      </c>
      <c r="J266" t="b">
        <v>0</v>
      </c>
      <c r="K266" t="b">
        <v>0</v>
      </c>
      <c r="L266">
        <v>1</v>
      </c>
    </row>
    <row r="267" spans="1:12" x14ac:dyDescent="0.3">
      <c r="A267" t="s">
        <v>1812</v>
      </c>
      <c r="B267" t="s">
        <v>79</v>
      </c>
      <c r="C267" t="s">
        <v>25</v>
      </c>
      <c r="D267" t="s">
        <v>25</v>
      </c>
      <c r="E267" t="s">
        <v>157</v>
      </c>
      <c r="F267" t="s">
        <v>322</v>
      </c>
      <c r="G267" s="38">
        <v>42689</v>
      </c>
      <c r="H267" t="s">
        <v>1575</v>
      </c>
      <c r="I267" t="b">
        <v>0</v>
      </c>
      <c r="J267" t="b">
        <v>1</v>
      </c>
      <c r="K267" t="b">
        <v>0</v>
      </c>
      <c r="L267">
        <v>0</v>
      </c>
    </row>
    <row r="268" spans="1:12" x14ac:dyDescent="0.3">
      <c r="A268" t="s">
        <v>1813</v>
      </c>
      <c r="B268" t="s">
        <v>43</v>
      </c>
      <c r="C268" t="s">
        <v>26</v>
      </c>
      <c r="D268" t="s">
        <v>26</v>
      </c>
      <c r="E268" t="s">
        <v>166</v>
      </c>
      <c r="F268" t="s">
        <v>155</v>
      </c>
      <c r="G268" s="38">
        <v>42689</v>
      </c>
      <c r="H268" t="s">
        <v>1570</v>
      </c>
      <c r="I268" t="b">
        <v>1</v>
      </c>
      <c r="J268" t="b">
        <v>0</v>
      </c>
      <c r="K268" t="b">
        <v>0</v>
      </c>
      <c r="L268">
        <v>1</v>
      </c>
    </row>
    <row r="269" spans="1:12" x14ac:dyDescent="0.3">
      <c r="A269" t="s">
        <v>1814</v>
      </c>
      <c r="B269" t="s">
        <v>124</v>
      </c>
      <c r="C269" t="s">
        <v>23</v>
      </c>
      <c r="D269" t="s">
        <v>23</v>
      </c>
      <c r="E269" t="s">
        <v>163</v>
      </c>
      <c r="F269" t="s">
        <v>173</v>
      </c>
      <c r="G269" s="38">
        <v>42689</v>
      </c>
      <c r="H269" t="s">
        <v>1570</v>
      </c>
      <c r="I269" t="b">
        <v>1</v>
      </c>
      <c r="J269" t="b">
        <v>0</v>
      </c>
      <c r="K269" t="b">
        <v>0</v>
      </c>
      <c r="L269">
        <v>1</v>
      </c>
    </row>
    <row r="270" spans="1:12" x14ac:dyDescent="0.3">
      <c r="A270" t="s">
        <v>1815</v>
      </c>
      <c r="B270" t="s">
        <v>118</v>
      </c>
      <c r="C270" t="s">
        <v>22</v>
      </c>
      <c r="D270" t="s">
        <v>26</v>
      </c>
      <c r="E270" t="s">
        <v>138</v>
      </c>
      <c r="F270" t="s">
        <v>137</v>
      </c>
      <c r="G270" s="38">
        <v>42689</v>
      </c>
      <c r="H270" t="s">
        <v>1597</v>
      </c>
      <c r="I270" t="b">
        <v>1</v>
      </c>
      <c r="J270" t="b">
        <v>0</v>
      </c>
      <c r="K270" t="b">
        <v>0</v>
      </c>
      <c r="L270">
        <v>1</v>
      </c>
    </row>
    <row r="271" spans="1:12" x14ac:dyDescent="0.3">
      <c r="A271" t="s">
        <v>1816</v>
      </c>
      <c r="D271" t="s">
        <v>25</v>
      </c>
      <c r="E271" t="s">
        <v>156</v>
      </c>
      <c r="F271" t="s">
        <v>165</v>
      </c>
      <c r="G271" s="38">
        <v>42689</v>
      </c>
      <c r="H271" t="s">
        <v>1585</v>
      </c>
      <c r="I271" t="b">
        <v>0</v>
      </c>
      <c r="J271" t="b">
        <v>0</v>
      </c>
      <c r="K271" t="b">
        <v>0</v>
      </c>
      <c r="L271">
        <v>1</v>
      </c>
    </row>
    <row r="272" spans="1:12" x14ac:dyDescent="0.3">
      <c r="A272" t="s">
        <v>1817</v>
      </c>
      <c r="B272" t="s">
        <v>63</v>
      </c>
      <c r="C272" t="s">
        <v>26</v>
      </c>
      <c r="D272" t="s">
        <v>22</v>
      </c>
      <c r="E272" t="s">
        <v>135</v>
      </c>
      <c r="F272" t="s">
        <v>767</v>
      </c>
      <c r="G272" s="38">
        <v>42690</v>
      </c>
      <c r="I272" t="b">
        <v>0</v>
      </c>
      <c r="J272" t="b">
        <v>1</v>
      </c>
      <c r="K272" t="b">
        <v>0</v>
      </c>
      <c r="L272">
        <v>0</v>
      </c>
    </row>
    <row r="273" spans="1:12" x14ac:dyDescent="0.3">
      <c r="A273" t="s">
        <v>1818</v>
      </c>
      <c r="B273" t="s">
        <v>77</v>
      </c>
      <c r="C273" t="s">
        <v>20</v>
      </c>
      <c r="D273" t="s">
        <v>23</v>
      </c>
      <c r="E273" t="s">
        <v>163</v>
      </c>
      <c r="F273" t="s">
        <v>322</v>
      </c>
      <c r="G273" s="38">
        <v>42690</v>
      </c>
      <c r="H273" t="s">
        <v>754</v>
      </c>
      <c r="I273" t="b">
        <v>0</v>
      </c>
      <c r="J273" t="b">
        <v>1</v>
      </c>
      <c r="K273" t="b">
        <v>0</v>
      </c>
      <c r="L273">
        <v>0</v>
      </c>
    </row>
    <row r="274" spans="1:12" x14ac:dyDescent="0.3">
      <c r="A274" t="s">
        <v>1819</v>
      </c>
      <c r="B274" t="s">
        <v>144</v>
      </c>
      <c r="D274" t="s">
        <v>20</v>
      </c>
      <c r="E274" t="s">
        <v>144</v>
      </c>
      <c r="F274" t="s">
        <v>322</v>
      </c>
      <c r="G274" s="38">
        <v>42690</v>
      </c>
      <c r="H274" t="s">
        <v>1568</v>
      </c>
      <c r="I274" t="b">
        <v>0</v>
      </c>
      <c r="J274" t="b">
        <v>1</v>
      </c>
      <c r="K274" t="b">
        <v>0</v>
      </c>
      <c r="L274">
        <v>0</v>
      </c>
    </row>
    <row r="275" spans="1:12" x14ac:dyDescent="0.3">
      <c r="A275" t="s">
        <v>1820</v>
      </c>
      <c r="B275" t="s">
        <v>97</v>
      </c>
      <c r="C275" t="s">
        <v>20</v>
      </c>
      <c r="D275" t="s">
        <v>20</v>
      </c>
      <c r="E275" t="s">
        <v>149</v>
      </c>
      <c r="F275" t="s">
        <v>173</v>
      </c>
      <c r="G275" s="38">
        <v>42690</v>
      </c>
      <c r="H275" t="s">
        <v>1570</v>
      </c>
      <c r="I275" t="b">
        <v>1</v>
      </c>
      <c r="J275" t="b">
        <v>0</v>
      </c>
      <c r="K275" t="b">
        <v>0</v>
      </c>
      <c r="L275">
        <v>1</v>
      </c>
    </row>
    <row r="276" spans="1:12" x14ac:dyDescent="0.3">
      <c r="A276" t="s">
        <v>1821</v>
      </c>
      <c r="B276" t="s">
        <v>107</v>
      </c>
      <c r="C276" t="s">
        <v>20</v>
      </c>
      <c r="D276" t="s">
        <v>20</v>
      </c>
      <c r="E276" t="s">
        <v>147</v>
      </c>
      <c r="F276" t="s">
        <v>322</v>
      </c>
      <c r="G276" s="38">
        <v>42690</v>
      </c>
      <c r="H276" t="s">
        <v>742</v>
      </c>
      <c r="I276" t="b">
        <v>1</v>
      </c>
      <c r="J276" t="b">
        <v>1</v>
      </c>
      <c r="K276" t="b">
        <v>1</v>
      </c>
      <c r="L276">
        <v>0</v>
      </c>
    </row>
    <row r="277" spans="1:12" x14ac:dyDescent="0.3">
      <c r="A277" t="s">
        <v>1822</v>
      </c>
      <c r="B277" t="s">
        <v>111</v>
      </c>
      <c r="C277" t="s">
        <v>23</v>
      </c>
      <c r="D277" t="s">
        <v>23</v>
      </c>
      <c r="E277" t="s">
        <v>163</v>
      </c>
      <c r="F277" t="s">
        <v>322</v>
      </c>
      <c r="G277" s="38">
        <v>42690</v>
      </c>
      <c r="H277" t="s">
        <v>754</v>
      </c>
      <c r="I277" t="b">
        <v>0</v>
      </c>
      <c r="J277" t="b">
        <v>1</v>
      </c>
      <c r="K277" t="b">
        <v>0</v>
      </c>
      <c r="L277">
        <v>0</v>
      </c>
    </row>
    <row r="278" spans="1:12" x14ac:dyDescent="0.3">
      <c r="A278" t="s">
        <v>1823</v>
      </c>
      <c r="B278" t="s">
        <v>334</v>
      </c>
      <c r="C278" t="s">
        <v>23</v>
      </c>
      <c r="D278" t="s">
        <v>23</v>
      </c>
      <c r="E278" t="s">
        <v>148</v>
      </c>
      <c r="F278" t="s">
        <v>161</v>
      </c>
      <c r="G278" s="38">
        <v>42690</v>
      </c>
      <c r="H278" t="s">
        <v>1570</v>
      </c>
      <c r="I278" t="b">
        <v>1</v>
      </c>
      <c r="J278" t="b">
        <v>0</v>
      </c>
      <c r="K278" t="b">
        <v>0</v>
      </c>
      <c r="L278">
        <v>1</v>
      </c>
    </row>
    <row r="279" spans="1:12" x14ac:dyDescent="0.3">
      <c r="A279" t="s">
        <v>1824</v>
      </c>
      <c r="B279" t="s">
        <v>128</v>
      </c>
      <c r="C279" t="s">
        <v>23</v>
      </c>
      <c r="D279" t="s">
        <v>23</v>
      </c>
      <c r="E279" t="s">
        <v>148</v>
      </c>
      <c r="F279" t="s">
        <v>268</v>
      </c>
      <c r="G279" s="38">
        <v>42690</v>
      </c>
      <c r="H279" t="s">
        <v>742</v>
      </c>
      <c r="I279" t="b">
        <v>0</v>
      </c>
      <c r="J279" t="b">
        <v>1</v>
      </c>
      <c r="K279" t="b">
        <v>1</v>
      </c>
      <c r="L279">
        <v>0</v>
      </c>
    </row>
    <row r="280" spans="1:12" x14ac:dyDescent="0.3">
      <c r="A280" t="s">
        <v>1825</v>
      </c>
      <c r="B280" t="s">
        <v>97</v>
      </c>
      <c r="C280" t="s">
        <v>20</v>
      </c>
      <c r="D280" t="s">
        <v>20</v>
      </c>
      <c r="E280" t="s">
        <v>147</v>
      </c>
      <c r="F280" t="s">
        <v>173</v>
      </c>
      <c r="G280" s="38">
        <v>42690</v>
      </c>
      <c r="H280" t="s">
        <v>1570</v>
      </c>
      <c r="I280" t="b">
        <v>1</v>
      </c>
      <c r="J280" t="b">
        <v>0</v>
      </c>
      <c r="K280" t="b">
        <v>0</v>
      </c>
      <c r="L280">
        <v>1</v>
      </c>
    </row>
    <row r="281" spans="1:12" x14ac:dyDescent="0.3">
      <c r="A281" t="s">
        <v>1826</v>
      </c>
      <c r="B281" t="s">
        <v>163</v>
      </c>
      <c r="D281" t="s">
        <v>23</v>
      </c>
      <c r="E281" t="s">
        <v>163</v>
      </c>
      <c r="F281" t="s">
        <v>322</v>
      </c>
      <c r="G281" s="38">
        <v>42690</v>
      </c>
      <c r="H281" t="s">
        <v>1568</v>
      </c>
      <c r="I281" t="b">
        <v>0</v>
      </c>
      <c r="J281" t="b">
        <v>1</v>
      </c>
      <c r="K281" t="b">
        <v>0</v>
      </c>
      <c r="L281">
        <v>0</v>
      </c>
    </row>
    <row r="282" spans="1:12" x14ac:dyDescent="0.3">
      <c r="A282" t="s">
        <v>1824</v>
      </c>
      <c r="B282" t="s">
        <v>128</v>
      </c>
      <c r="C282" t="s">
        <v>23</v>
      </c>
      <c r="D282" t="s">
        <v>23</v>
      </c>
      <c r="E282" t="s">
        <v>148</v>
      </c>
      <c r="F282" t="s">
        <v>268</v>
      </c>
      <c r="G282" s="38">
        <v>42690</v>
      </c>
      <c r="H282" t="s">
        <v>742</v>
      </c>
      <c r="I282" t="b">
        <v>0</v>
      </c>
      <c r="J282" t="b">
        <v>1</v>
      </c>
      <c r="K282" t="b">
        <v>1</v>
      </c>
      <c r="L282">
        <v>0</v>
      </c>
    </row>
    <row r="283" spans="1:12" x14ac:dyDescent="0.3">
      <c r="A283" t="s">
        <v>1827</v>
      </c>
      <c r="B283" t="s">
        <v>100</v>
      </c>
      <c r="C283" t="s">
        <v>24</v>
      </c>
      <c r="D283" t="s">
        <v>21</v>
      </c>
      <c r="E283" t="s">
        <v>162</v>
      </c>
      <c r="F283" t="s">
        <v>162</v>
      </c>
      <c r="G283" s="38">
        <v>42690</v>
      </c>
      <c r="H283" t="s">
        <v>1597</v>
      </c>
      <c r="I283" t="b">
        <v>0</v>
      </c>
      <c r="J283" t="b">
        <v>0</v>
      </c>
      <c r="K283" t="b">
        <v>0</v>
      </c>
      <c r="L283">
        <v>1</v>
      </c>
    </row>
    <row r="284" spans="1:12" x14ac:dyDescent="0.3">
      <c r="A284" t="s">
        <v>1828</v>
      </c>
      <c r="B284" t="s">
        <v>118</v>
      </c>
      <c r="C284" t="s">
        <v>22</v>
      </c>
      <c r="D284" t="s">
        <v>26</v>
      </c>
      <c r="E284" t="s">
        <v>150</v>
      </c>
      <c r="F284" t="s">
        <v>268</v>
      </c>
      <c r="G284" s="38">
        <v>42690</v>
      </c>
      <c r="H284" t="s">
        <v>1568</v>
      </c>
      <c r="I284" t="b">
        <v>1</v>
      </c>
      <c r="J284" t="b">
        <v>0</v>
      </c>
      <c r="K284" t="b">
        <v>0</v>
      </c>
      <c r="L284">
        <v>0</v>
      </c>
    </row>
    <row r="285" spans="1:12" x14ac:dyDescent="0.3">
      <c r="A285" t="s">
        <v>1829</v>
      </c>
      <c r="B285" t="s">
        <v>98</v>
      </c>
      <c r="C285" t="s">
        <v>23</v>
      </c>
      <c r="D285" t="s">
        <v>23</v>
      </c>
      <c r="E285" t="s">
        <v>148</v>
      </c>
      <c r="F285" t="s">
        <v>161</v>
      </c>
      <c r="G285" s="38">
        <v>42690</v>
      </c>
      <c r="H285" t="s">
        <v>1570</v>
      </c>
      <c r="I285" t="b">
        <v>1</v>
      </c>
      <c r="J285" t="b">
        <v>0</v>
      </c>
      <c r="K285" t="b">
        <v>0</v>
      </c>
      <c r="L285">
        <v>1</v>
      </c>
    </row>
    <row r="286" spans="1:12" x14ac:dyDescent="0.3">
      <c r="A286" t="s">
        <v>1830</v>
      </c>
      <c r="B286" t="s">
        <v>765</v>
      </c>
      <c r="C286" t="s">
        <v>23</v>
      </c>
      <c r="D286" t="s">
        <v>23</v>
      </c>
      <c r="E286" t="s">
        <v>163</v>
      </c>
      <c r="F286" t="s">
        <v>268</v>
      </c>
      <c r="G286" s="38">
        <v>42690</v>
      </c>
      <c r="H286" t="s">
        <v>754</v>
      </c>
      <c r="I286" t="b">
        <v>0</v>
      </c>
      <c r="J286" t="b">
        <v>1</v>
      </c>
      <c r="K286" t="b">
        <v>0</v>
      </c>
      <c r="L286">
        <v>0</v>
      </c>
    </row>
    <row r="287" spans="1:12" x14ac:dyDescent="0.3">
      <c r="A287" t="s">
        <v>1831</v>
      </c>
      <c r="B287" t="s">
        <v>96</v>
      </c>
      <c r="C287" t="s">
        <v>23</v>
      </c>
      <c r="D287" t="s">
        <v>23</v>
      </c>
      <c r="E287" t="s">
        <v>148</v>
      </c>
      <c r="F287" t="s">
        <v>268</v>
      </c>
      <c r="G287" s="38">
        <v>42690</v>
      </c>
      <c r="H287" t="s">
        <v>1575</v>
      </c>
      <c r="I287" t="b">
        <v>0</v>
      </c>
      <c r="J287" t="b">
        <v>1</v>
      </c>
      <c r="K287" t="b">
        <v>0</v>
      </c>
      <c r="L287">
        <v>0</v>
      </c>
    </row>
    <row r="288" spans="1:12" x14ac:dyDescent="0.3">
      <c r="A288" t="s">
        <v>1832</v>
      </c>
      <c r="B288" t="s">
        <v>332</v>
      </c>
      <c r="C288" t="s">
        <v>22</v>
      </c>
      <c r="D288" t="s">
        <v>22</v>
      </c>
      <c r="E288" t="s">
        <v>172</v>
      </c>
      <c r="F288" t="s">
        <v>322</v>
      </c>
      <c r="G288" s="38">
        <v>42690</v>
      </c>
      <c r="H288" t="s">
        <v>742</v>
      </c>
      <c r="I288" t="b">
        <v>0</v>
      </c>
      <c r="J288" t="b">
        <v>1</v>
      </c>
      <c r="K288" t="b">
        <v>1</v>
      </c>
      <c r="L288">
        <v>0</v>
      </c>
    </row>
    <row r="289" spans="1:12" x14ac:dyDescent="0.3">
      <c r="A289" t="s">
        <v>1833</v>
      </c>
      <c r="D289" t="s">
        <v>23</v>
      </c>
      <c r="E289" t="s">
        <v>168</v>
      </c>
      <c r="F289" t="s">
        <v>158</v>
      </c>
      <c r="G289" s="38">
        <v>42690</v>
      </c>
      <c r="H289" t="s">
        <v>1570</v>
      </c>
      <c r="I289" t="b">
        <v>1</v>
      </c>
      <c r="J289" t="b">
        <v>0</v>
      </c>
      <c r="K289" t="b">
        <v>0</v>
      </c>
      <c r="L289">
        <v>1</v>
      </c>
    </row>
    <row r="290" spans="1:12" x14ac:dyDescent="0.3">
      <c r="A290" t="s">
        <v>1800</v>
      </c>
      <c r="D290" t="s">
        <v>23</v>
      </c>
      <c r="E290" t="s">
        <v>168</v>
      </c>
      <c r="F290" t="s">
        <v>158</v>
      </c>
      <c r="G290" s="38">
        <v>42690</v>
      </c>
      <c r="H290" t="s">
        <v>1570</v>
      </c>
      <c r="I290" t="b">
        <v>1</v>
      </c>
      <c r="J290" t="b">
        <v>0</v>
      </c>
      <c r="K290" t="b">
        <v>0</v>
      </c>
      <c r="L290">
        <v>1</v>
      </c>
    </row>
    <row r="291" spans="1:12" x14ac:dyDescent="0.3">
      <c r="A291" t="s">
        <v>1684</v>
      </c>
      <c r="D291" t="s">
        <v>20</v>
      </c>
      <c r="E291" t="s">
        <v>149</v>
      </c>
      <c r="F291" t="s">
        <v>173</v>
      </c>
      <c r="G291" s="38">
        <v>42690</v>
      </c>
      <c r="H291" t="s">
        <v>1570</v>
      </c>
      <c r="I291" t="b">
        <v>1</v>
      </c>
      <c r="J291" t="b">
        <v>0</v>
      </c>
      <c r="K291" t="b">
        <v>0</v>
      </c>
      <c r="L291">
        <v>1</v>
      </c>
    </row>
    <row r="292" spans="1:12" x14ac:dyDescent="0.3">
      <c r="A292" t="s">
        <v>1834</v>
      </c>
      <c r="B292" t="s">
        <v>100</v>
      </c>
      <c r="C292" t="s">
        <v>24</v>
      </c>
      <c r="D292" t="s">
        <v>21</v>
      </c>
      <c r="E292" t="s">
        <v>160</v>
      </c>
      <c r="F292" t="s">
        <v>160</v>
      </c>
      <c r="G292" s="38">
        <v>42690</v>
      </c>
      <c r="H292" t="s">
        <v>1570</v>
      </c>
      <c r="I292" t="b">
        <v>1</v>
      </c>
      <c r="J292" t="b">
        <v>0</v>
      </c>
      <c r="K292" t="b">
        <v>0</v>
      </c>
      <c r="L292">
        <v>1</v>
      </c>
    </row>
    <row r="293" spans="1:12" x14ac:dyDescent="0.3">
      <c r="A293" t="s">
        <v>1835</v>
      </c>
      <c r="B293" t="s">
        <v>118</v>
      </c>
      <c r="C293" t="s">
        <v>22</v>
      </c>
      <c r="D293" t="s">
        <v>26</v>
      </c>
      <c r="E293" t="s">
        <v>138</v>
      </c>
      <c r="F293" t="s">
        <v>153</v>
      </c>
      <c r="G293" s="38">
        <v>42690</v>
      </c>
      <c r="H293" t="s">
        <v>1597</v>
      </c>
      <c r="I293" t="b">
        <v>1</v>
      </c>
      <c r="J293" t="b">
        <v>0</v>
      </c>
      <c r="K293" t="b">
        <v>0</v>
      </c>
      <c r="L293">
        <v>1</v>
      </c>
    </row>
    <row r="294" spans="1:12" x14ac:dyDescent="0.3">
      <c r="A294" t="s">
        <v>1836</v>
      </c>
      <c r="B294" t="s">
        <v>141</v>
      </c>
      <c r="D294" t="s">
        <v>23</v>
      </c>
      <c r="E294" t="s">
        <v>141</v>
      </c>
      <c r="F294" t="s">
        <v>161</v>
      </c>
      <c r="G294" s="38">
        <v>42690</v>
      </c>
      <c r="H294" t="s">
        <v>1570</v>
      </c>
      <c r="I294" t="b">
        <v>1</v>
      </c>
      <c r="J294" t="b">
        <v>0</v>
      </c>
      <c r="K294" t="b">
        <v>0</v>
      </c>
      <c r="L294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7"/>
  <sheetViews>
    <sheetView workbookViewId="0"/>
  </sheetViews>
  <sheetFormatPr defaultRowHeight="14.4" x14ac:dyDescent="0.3"/>
  <sheetData>
    <row r="1" spans="1:9" x14ac:dyDescent="0.3">
      <c r="A1" t="s">
        <v>1563</v>
      </c>
      <c r="B1" t="s">
        <v>1837</v>
      </c>
      <c r="C1" t="s">
        <v>183</v>
      </c>
      <c r="D1" t="s">
        <v>176</v>
      </c>
      <c r="E1" t="s">
        <v>734</v>
      </c>
      <c r="F1" t="s">
        <v>739</v>
      </c>
      <c r="G1" t="s">
        <v>177</v>
      </c>
      <c r="H1" t="s">
        <v>1838</v>
      </c>
      <c r="I1" t="s">
        <v>1839</v>
      </c>
    </row>
    <row r="2" spans="1:9" x14ac:dyDescent="0.3">
      <c r="A2" t="s">
        <v>1840</v>
      </c>
      <c r="B2" s="38">
        <v>42588</v>
      </c>
      <c r="C2" t="s">
        <v>461</v>
      </c>
      <c r="D2" t="s">
        <v>23</v>
      </c>
      <c r="E2" t="s">
        <v>23</v>
      </c>
      <c r="F2" t="s">
        <v>168</v>
      </c>
      <c r="G2" t="s">
        <v>23</v>
      </c>
      <c r="H2" s="38">
        <v>42661</v>
      </c>
      <c r="I2" s="38">
        <v>42684</v>
      </c>
    </row>
    <row r="3" spans="1:9" x14ac:dyDescent="0.3">
      <c r="A3" t="s">
        <v>1841</v>
      </c>
      <c r="B3" s="38">
        <v>42574</v>
      </c>
      <c r="C3" t="s">
        <v>1721</v>
      </c>
      <c r="D3" t="s">
        <v>23</v>
      </c>
      <c r="E3" t="s">
        <v>23</v>
      </c>
      <c r="F3" t="s">
        <v>916</v>
      </c>
      <c r="G3" t="s">
        <v>20</v>
      </c>
      <c r="H3" s="38">
        <v>42615</v>
      </c>
      <c r="I3" s="38">
        <v>42682</v>
      </c>
    </row>
    <row r="4" spans="1:9" x14ac:dyDescent="0.3">
      <c r="A4" t="s">
        <v>1778</v>
      </c>
      <c r="B4" s="38">
        <v>42678</v>
      </c>
      <c r="C4" t="s">
        <v>103</v>
      </c>
      <c r="D4" t="s">
        <v>22</v>
      </c>
      <c r="E4" t="s">
        <v>22</v>
      </c>
      <c r="F4" t="s">
        <v>135</v>
      </c>
      <c r="G4" t="s">
        <v>22</v>
      </c>
    </row>
    <row r="5" spans="1:9" x14ac:dyDescent="0.3">
      <c r="A5" t="s">
        <v>1821</v>
      </c>
      <c r="B5" s="38">
        <v>42677</v>
      </c>
      <c r="C5" t="s">
        <v>107</v>
      </c>
      <c r="D5" t="s">
        <v>20</v>
      </c>
      <c r="E5" t="s">
        <v>20</v>
      </c>
      <c r="F5" t="s">
        <v>147</v>
      </c>
      <c r="G5" t="s">
        <v>20</v>
      </c>
    </row>
    <row r="6" spans="1:9" x14ac:dyDescent="0.3">
      <c r="A6" t="s">
        <v>1771</v>
      </c>
      <c r="B6" s="38">
        <v>42677</v>
      </c>
      <c r="C6" t="s">
        <v>57</v>
      </c>
      <c r="D6" t="s">
        <v>25</v>
      </c>
      <c r="E6" t="s">
        <v>25</v>
      </c>
      <c r="F6" t="s">
        <v>156</v>
      </c>
      <c r="G6" t="s">
        <v>25</v>
      </c>
    </row>
    <row r="7" spans="1:9" x14ac:dyDescent="0.3">
      <c r="A7" t="s">
        <v>1842</v>
      </c>
      <c r="B7" s="38">
        <v>42677</v>
      </c>
      <c r="C7" t="s">
        <v>77</v>
      </c>
      <c r="D7" t="s">
        <v>20</v>
      </c>
      <c r="E7" t="s">
        <v>20</v>
      </c>
      <c r="F7" t="s">
        <v>149</v>
      </c>
      <c r="G7" t="s">
        <v>20</v>
      </c>
    </row>
    <row r="8" spans="1:9" x14ac:dyDescent="0.3">
      <c r="A8" t="s">
        <v>1843</v>
      </c>
      <c r="B8" s="38">
        <v>42677</v>
      </c>
      <c r="E8" t="s">
        <v>22</v>
      </c>
      <c r="F8" t="s">
        <v>135</v>
      </c>
      <c r="G8" t="s">
        <v>22</v>
      </c>
    </row>
    <row r="9" spans="1:9" x14ac:dyDescent="0.3">
      <c r="A9" t="s">
        <v>1844</v>
      </c>
      <c r="B9" s="38">
        <v>42686</v>
      </c>
      <c r="C9" t="s">
        <v>74</v>
      </c>
      <c r="D9" t="s">
        <v>20</v>
      </c>
      <c r="E9" t="s">
        <v>20</v>
      </c>
      <c r="F9" t="s">
        <v>152</v>
      </c>
      <c r="G9" t="s">
        <v>20</v>
      </c>
    </row>
    <row r="10" spans="1:9" x14ac:dyDescent="0.3">
      <c r="A10" t="s">
        <v>1845</v>
      </c>
      <c r="B10" s="38">
        <v>42685</v>
      </c>
      <c r="C10" t="s">
        <v>140</v>
      </c>
      <c r="E10" t="s">
        <v>20</v>
      </c>
      <c r="F10" t="s">
        <v>140</v>
      </c>
      <c r="G10" t="s">
        <v>20</v>
      </c>
    </row>
    <row r="11" spans="1:9" x14ac:dyDescent="0.3">
      <c r="A11" t="s">
        <v>1846</v>
      </c>
      <c r="B11" s="38">
        <v>42686</v>
      </c>
      <c r="E11" t="s">
        <v>21</v>
      </c>
      <c r="F11" t="s">
        <v>167</v>
      </c>
      <c r="G11" t="s">
        <v>21</v>
      </c>
    </row>
    <row r="12" spans="1:9" x14ac:dyDescent="0.3">
      <c r="A12" t="s">
        <v>1847</v>
      </c>
      <c r="B12" s="38">
        <v>42686</v>
      </c>
      <c r="C12" t="s">
        <v>127</v>
      </c>
      <c r="D12" t="s">
        <v>21</v>
      </c>
      <c r="E12" t="s">
        <v>21</v>
      </c>
      <c r="F12" t="s">
        <v>170</v>
      </c>
      <c r="G12" t="s">
        <v>21</v>
      </c>
    </row>
    <row r="13" spans="1:9" x14ac:dyDescent="0.3">
      <c r="A13" t="s">
        <v>1848</v>
      </c>
      <c r="B13" s="38">
        <v>42683</v>
      </c>
      <c r="C13" t="s">
        <v>99</v>
      </c>
      <c r="D13" t="s">
        <v>24</v>
      </c>
      <c r="E13" t="s">
        <v>21</v>
      </c>
      <c r="F13" t="s">
        <v>159</v>
      </c>
      <c r="G13" t="s">
        <v>21</v>
      </c>
    </row>
    <row r="14" spans="1:9" x14ac:dyDescent="0.3">
      <c r="A14" t="s">
        <v>1849</v>
      </c>
      <c r="B14" s="38">
        <v>42679</v>
      </c>
      <c r="E14" t="s">
        <v>20</v>
      </c>
      <c r="F14" t="s">
        <v>144</v>
      </c>
      <c r="G14" t="s">
        <v>20</v>
      </c>
    </row>
    <row r="15" spans="1:9" x14ac:dyDescent="0.3">
      <c r="A15" t="s">
        <v>1774</v>
      </c>
      <c r="B15" s="38">
        <v>42684</v>
      </c>
      <c r="C15" t="s">
        <v>66</v>
      </c>
      <c r="D15" t="s">
        <v>25</v>
      </c>
      <c r="E15" t="s">
        <v>25</v>
      </c>
      <c r="F15" t="s">
        <v>156</v>
      </c>
      <c r="G15" t="s">
        <v>25</v>
      </c>
    </row>
    <row r="16" spans="1:9" x14ac:dyDescent="0.3">
      <c r="A16" t="s">
        <v>1776</v>
      </c>
      <c r="B16" s="38">
        <v>42684</v>
      </c>
      <c r="C16" t="s">
        <v>129</v>
      </c>
      <c r="D16" t="s">
        <v>20</v>
      </c>
      <c r="E16" t="s">
        <v>20</v>
      </c>
      <c r="F16" t="s">
        <v>147</v>
      </c>
      <c r="G16" t="s">
        <v>20</v>
      </c>
    </row>
    <row r="17" spans="1:9" x14ac:dyDescent="0.3">
      <c r="A17" t="s">
        <v>1850</v>
      </c>
      <c r="B17" s="38">
        <v>42686</v>
      </c>
      <c r="C17" t="s">
        <v>132</v>
      </c>
      <c r="D17" t="s">
        <v>20</v>
      </c>
      <c r="E17" t="s">
        <v>20</v>
      </c>
      <c r="F17" t="s">
        <v>140</v>
      </c>
      <c r="G17" t="s">
        <v>20</v>
      </c>
    </row>
    <row r="18" spans="1:9" x14ac:dyDescent="0.3">
      <c r="A18" t="s">
        <v>1851</v>
      </c>
      <c r="B18" s="38">
        <v>42682</v>
      </c>
      <c r="E18" t="s">
        <v>23</v>
      </c>
      <c r="F18" t="s">
        <v>163</v>
      </c>
      <c r="G18" t="s">
        <v>23</v>
      </c>
    </row>
    <row r="19" spans="1:9" x14ac:dyDescent="0.3">
      <c r="A19" t="s">
        <v>1777</v>
      </c>
      <c r="B19" s="38">
        <v>42684</v>
      </c>
      <c r="C19" t="s">
        <v>120</v>
      </c>
      <c r="D19" t="s">
        <v>23</v>
      </c>
      <c r="E19" t="s">
        <v>23</v>
      </c>
      <c r="F19" t="s">
        <v>148</v>
      </c>
      <c r="G19" t="s">
        <v>23</v>
      </c>
    </row>
    <row r="20" spans="1:9" x14ac:dyDescent="0.3">
      <c r="A20" t="s">
        <v>1723</v>
      </c>
      <c r="B20" s="38">
        <v>42677</v>
      </c>
      <c r="E20" t="s">
        <v>22</v>
      </c>
      <c r="F20" t="s">
        <v>142</v>
      </c>
      <c r="G20" t="s">
        <v>22</v>
      </c>
    </row>
    <row r="21" spans="1:9" x14ac:dyDescent="0.3">
      <c r="A21" t="s">
        <v>1793</v>
      </c>
      <c r="B21" s="38">
        <v>42677</v>
      </c>
      <c r="C21" t="s">
        <v>129</v>
      </c>
      <c r="D21" t="s">
        <v>20</v>
      </c>
      <c r="E21" t="s">
        <v>20</v>
      </c>
      <c r="F21" t="s">
        <v>140</v>
      </c>
      <c r="G21" t="s">
        <v>20</v>
      </c>
    </row>
    <row r="22" spans="1:9" x14ac:dyDescent="0.3">
      <c r="A22" t="s">
        <v>1586</v>
      </c>
      <c r="B22" s="38">
        <v>42662</v>
      </c>
      <c r="C22" t="s">
        <v>42</v>
      </c>
      <c r="D22" t="s">
        <v>25</v>
      </c>
      <c r="E22" t="s">
        <v>25</v>
      </c>
      <c r="F22" t="s">
        <v>165</v>
      </c>
      <c r="G22" t="s">
        <v>25</v>
      </c>
      <c r="H22" s="38">
        <v>42682</v>
      </c>
    </row>
    <row r="23" spans="1:9" x14ac:dyDescent="0.3">
      <c r="A23" t="s">
        <v>1852</v>
      </c>
      <c r="B23" s="38">
        <v>42650</v>
      </c>
      <c r="E23" t="s">
        <v>23</v>
      </c>
      <c r="F23" t="s">
        <v>168</v>
      </c>
      <c r="G23" t="s">
        <v>23</v>
      </c>
      <c r="H23" s="38">
        <v>42685</v>
      </c>
    </row>
    <row r="24" spans="1:9" x14ac:dyDescent="0.3">
      <c r="A24" t="s">
        <v>1853</v>
      </c>
      <c r="B24" s="38">
        <v>42662</v>
      </c>
      <c r="C24" t="s">
        <v>56</v>
      </c>
      <c r="D24" t="s">
        <v>26</v>
      </c>
      <c r="E24" t="s">
        <v>26</v>
      </c>
      <c r="F24" t="s">
        <v>146</v>
      </c>
      <c r="G24" t="s">
        <v>26</v>
      </c>
      <c r="H24" s="38">
        <v>42678</v>
      </c>
    </row>
    <row r="25" spans="1:9" x14ac:dyDescent="0.3">
      <c r="A25" t="s">
        <v>1854</v>
      </c>
      <c r="B25" s="38">
        <v>42654</v>
      </c>
      <c r="C25" t="s">
        <v>52</v>
      </c>
      <c r="D25" t="s">
        <v>23</v>
      </c>
      <c r="E25" t="s">
        <v>23</v>
      </c>
      <c r="F25" t="s">
        <v>169</v>
      </c>
      <c r="G25" t="s">
        <v>23</v>
      </c>
      <c r="H25" s="38">
        <v>42683</v>
      </c>
    </row>
    <row r="26" spans="1:9" x14ac:dyDescent="0.3">
      <c r="A26" t="s">
        <v>1833</v>
      </c>
      <c r="B26" s="38">
        <v>42678</v>
      </c>
      <c r="E26" t="s">
        <v>23</v>
      </c>
      <c r="F26" t="s">
        <v>168</v>
      </c>
      <c r="G26" t="s">
        <v>23</v>
      </c>
    </row>
    <row r="27" spans="1:9" x14ac:dyDescent="0.3">
      <c r="A27" t="s">
        <v>1808</v>
      </c>
      <c r="B27" s="38">
        <v>42682</v>
      </c>
      <c r="C27" t="s">
        <v>127</v>
      </c>
      <c r="D27" t="s">
        <v>21</v>
      </c>
      <c r="E27" t="s">
        <v>21</v>
      </c>
      <c r="F27" t="s">
        <v>159</v>
      </c>
      <c r="G27" t="s">
        <v>21</v>
      </c>
    </row>
    <row r="28" spans="1:9" x14ac:dyDescent="0.3">
      <c r="A28" t="s">
        <v>1855</v>
      </c>
      <c r="B28" s="38">
        <v>42423</v>
      </c>
      <c r="C28" t="s">
        <v>51</v>
      </c>
      <c r="D28" t="s">
        <v>23</v>
      </c>
      <c r="E28" t="s">
        <v>22</v>
      </c>
      <c r="F28" t="s">
        <v>1856</v>
      </c>
      <c r="H28" s="38">
        <v>42550</v>
      </c>
      <c r="I28" s="38">
        <v>42675</v>
      </c>
    </row>
    <row r="29" spans="1:9" x14ac:dyDescent="0.3">
      <c r="A29" t="s">
        <v>1773</v>
      </c>
      <c r="B29" s="38">
        <v>42678</v>
      </c>
      <c r="C29" t="s">
        <v>109</v>
      </c>
      <c r="D29" t="s">
        <v>24</v>
      </c>
      <c r="E29" t="s">
        <v>21</v>
      </c>
      <c r="F29" t="s">
        <v>170</v>
      </c>
      <c r="G29" t="s">
        <v>21</v>
      </c>
    </row>
    <row r="30" spans="1:9" x14ac:dyDescent="0.3">
      <c r="A30" t="s">
        <v>1857</v>
      </c>
      <c r="B30" s="38">
        <v>42467</v>
      </c>
      <c r="E30" t="s">
        <v>26</v>
      </c>
      <c r="F30" t="s">
        <v>139</v>
      </c>
      <c r="G30" t="s">
        <v>26</v>
      </c>
      <c r="H30" s="38">
        <v>42521</v>
      </c>
      <c r="I30" s="38">
        <v>42684</v>
      </c>
    </row>
    <row r="31" spans="1:9" x14ac:dyDescent="0.3">
      <c r="A31" t="s">
        <v>1858</v>
      </c>
      <c r="B31" s="38">
        <v>42686</v>
      </c>
      <c r="E31" t="s">
        <v>22</v>
      </c>
      <c r="F31" t="s">
        <v>164</v>
      </c>
      <c r="G31" t="s">
        <v>22</v>
      </c>
    </row>
    <row r="32" spans="1:9" x14ac:dyDescent="0.3">
      <c r="A32" t="s">
        <v>1859</v>
      </c>
      <c r="B32" s="38">
        <v>42686</v>
      </c>
      <c r="C32" t="s">
        <v>130</v>
      </c>
      <c r="D32" t="s">
        <v>22</v>
      </c>
      <c r="E32" t="s">
        <v>22</v>
      </c>
      <c r="F32" t="s">
        <v>135</v>
      </c>
      <c r="G32" t="s">
        <v>22</v>
      </c>
    </row>
    <row r="33" spans="1:9" x14ac:dyDescent="0.3">
      <c r="A33" t="s">
        <v>1796</v>
      </c>
      <c r="B33" s="38">
        <v>42675</v>
      </c>
      <c r="C33" t="s">
        <v>109</v>
      </c>
      <c r="D33" t="s">
        <v>24</v>
      </c>
      <c r="E33" t="s">
        <v>21</v>
      </c>
      <c r="F33" t="s">
        <v>160</v>
      </c>
      <c r="G33" t="s">
        <v>21</v>
      </c>
    </row>
    <row r="34" spans="1:9" x14ac:dyDescent="0.3">
      <c r="A34" t="s">
        <v>1812</v>
      </c>
      <c r="B34" s="38">
        <v>42683</v>
      </c>
      <c r="C34" t="s">
        <v>79</v>
      </c>
      <c r="D34" t="s">
        <v>25</v>
      </c>
      <c r="E34" t="s">
        <v>25</v>
      </c>
      <c r="F34" t="s">
        <v>157</v>
      </c>
      <c r="G34" t="s">
        <v>25</v>
      </c>
    </row>
    <row r="35" spans="1:9" x14ac:dyDescent="0.3">
      <c r="A35" t="s">
        <v>1860</v>
      </c>
      <c r="B35" s="38">
        <v>42636</v>
      </c>
      <c r="E35" t="s">
        <v>25</v>
      </c>
      <c r="F35" t="s">
        <v>165</v>
      </c>
      <c r="G35" t="s">
        <v>25</v>
      </c>
      <c r="H35" s="38">
        <v>42671</v>
      </c>
      <c r="I35" s="38">
        <v>42682</v>
      </c>
    </row>
    <row r="36" spans="1:9" x14ac:dyDescent="0.3">
      <c r="A36" t="s">
        <v>1861</v>
      </c>
      <c r="B36" s="38">
        <v>42689</v>
      </c>
      <c r="C36" t="s">
        <v>55</v>
      </c>
      <c r="D36" t="s">
        <v>20</v>
      </c>
      <c r="E36" t="s">
        <v>20</v>
      </c>
      <c r="F36" t="s">
        <v>149</v>
      </c>
      <c r="G36" t="s">
        <v>20</v>
      </c>
    </row>
    <row r="37" spans="1:9" x14ac:dyDescent="0.3">
      <c r="A37" t="s">
        <v>1829</v>
      </c>
      <c r="B37" s="38">
        <v>42676</v>
      </c>
      <c r="C37" t="s">
        <v>98</v>
      </c>
      <c r="D37" t="s">
        <v>23</v>
      </c>
      <c r="E37" t="s">
        <v>23</v>
      </c>
      <c r="F37" t="s">
        <v>148</v>
      </c>
      <c r="G37" t="s">
        <v>23</v>
      </c>
    </row>
    <row r="38" spans="1:9" x14ac:dyDescent="0.3">
      <c r="A38" t="s">
        <v>1824</v>
      </c>
      <c r="B38" s="38">
        <v>42689</v>
      </c>
      <c r="C38" t="s">
        <v>128</v>
      </c>
      <c r="D38" t="s">
        <v>23</v>
      </c>
      <c r="E38" t="s">
        <v>23</v>
      </c>
      <c r="F38" t="s">
        <v>148</v>
      </c>
      <c r="G38" t="s">
        <v>23</v>
      </c>
    </row>
    <row r="39" spans="1:9" x14ac:dyDescent="0.3">
      <c r="A39" t="s">
        <v>1862</v>
      </c>
      <c r="B39" s="38">
        <v>42688</v>
      </c>
      <c r="C39" t="s">
        <v>94</v>
      </c>
      <c r="D39" t="s">
        <v>20</v>
      </c>
      <c r="E39" t="s">
        <v>23</v>
      </c>
      <c r="F39" t="s">
        <v>147</v>
      </c>
      <c r="G39" t="s">
        <v>20</v>
      </c>
    </row>
    <row r="40" spans="1:9" x14ac:dyDescent="0.3">
      <c r="A40" t="s">
        <v>1863</v>
      </c>
      <c r="B40" s="38">
        <v>42688</v>
      </c>
      <c r="C40" t="s">
        <v>119</v>
      </c>
      <c r="D40" t="s">
        <v>26</v>
      </c>
      <c r="E40" t="s">
        <v>22</v>
      </c>
      <c r="F40" t="s">
        <v>150</v>
      </c>
      <c r="G40" t="s">
        <v>22</v>
      </c>
    </row>
    <row r="41" spans="1:9" x14ac:dyDescent="0.3">
      <c r="A41" t="s">
        <v>1864</v>
      </c>
      <c r="B41" s="38">
        <v>42686</v>
      </c>
      <c r="C41" t="s">
        <v>89</v>
      </c>
      <c r="D41" t="s">
        <v>21</v>
      </c>
      <c r="E41" t="s">
        <v>21</v>
      </c>
      <c r="F41" t="s">
        <v>143</v>
      </c>
      <c r="G41" t="s">
        <v>21</v>
      </c>
    </row>
    <row r="42" spans="1:9" x14ac:dyDescent="0.3">
      <c r="A42" t="s">
        <v>1715</v>
      </c>
      <c r="B42" s="38">
        <v>42677</v>
      </c>
      <c r="E42" t="s">
        <v>26</v>
      </c>
      <c r="F42" t="s">
        <v>138</v>
      </c>
      <c r="G42" t="s">
        <v>26</v>
      </c>
    </row>
    <row r="43" spans="1:9" x14ac:dyDescent="0.3">
      <c r="A43" t="s">
        <v>1865</v>
      </c>
      <c r="B43" s="38">
        <v>42685</v>
      </c>
      <c r="C43" t="s">
        <v>47</v>
      </c>
      <c r="D43" t="s">
        <v>20</v>
      </c>
      <c r="E43" t="s">
        <v>20</v>
      </c>
      <c r="F43" t="s">
        <v>152</v>
      </c>
      <c r="G43" t="s">
        <v>20</v>
      </c>
    </row>
    <row r="44" spans="1:9" x14ac:dyDescent="0.3">
      <c r="A44" t="s">
        <v>1785</v>
      </c>
      <c r="B44" s="38">
        <v>42674</v>
      </c>
      <c r="C44" t="s">
        <v>139</v>
      </c>
      <c r="E44" t="s">
        <v>26</v>
      </c>
      <c r="F44" t="s">
        <v>139</v>
      </c>
      <c r="G44" t="s">
        <v>26</v>
      </c>
      <c r="H44" s="38">
        <v>42690</v>
      </c>
    </row>
    <row r="45" spans="1:9" x14ac:dyDescent="0.3">
      <c r="A45" t="s">
        <v>1866</v>
      </c>
      <c r="B45" s="38">
        <v>42676</v>
      </c>
      <c r="C45" t="s">
        <v>108</v>
      </c>
      <c r="D45" t="s">
        <v>20</v>
      </c>
      <c r="E45" t="s">
        <v>20</v>
      </c>
      <c r="F45" t="s">
        <v>152</v>
      </c>
      <c r="G45" t="s">
        <v>20</v>
      </c>
    </row>
    <row r="46" spans="1:9" x14ac:dyDescent="0.3">
      <c r="A46" t="s">
        <v>1867</v>
      </c>
      <c r="B46" s="38">
        <v>42688</v>
      </c>
      <c r="C46" t="s">
        <v>108</v>
      </c>
      <c r="D46" t="s">
        <v>20</v>
      </c>
      <c r="E46" t="s">
        <v>20</v>
      </c>
      <c r="F46" t="s">
        <v>149</v>
      </c>
      <c r="G46" t="s">
        <v>20</v>
      </c>
    </row>
    <row r="47" spans="1:9" x14ac:dyDescent="0.3">
      <c r="A47" t="s">
        <v>1868</v>
      </c>
      <c r="B47" s="38">
        <v>42688</v>
      </c>
      <c r="C47" t="s">
        <v>99</v>
      </c>
      <c r="D47" t="s">
        <v>24</v>
      </c>
      <c r="E47" t="s">
        <v>21</v>
      </c>
      <c r="F47" t="s">
        <v>160</v>
      </c>
      <c r="G47" t="s">
        <v>21</v>
      </c>
    </row>
    <row r="48" spans="1:9" x14ac:dyDescent="0.3">
      <c r="A48" t="s">
        <v>1869</v>
      </c>
      <c r="B48" s="38">
        <v>42688</v>
      </c>
      <c r="C48" t="s">
        <v>111</v>
      </c>
      <c r="D48" t="s">
        <v>23</v>
      </c>
      <c r="E48" t="s">
        <v>23</v>
      </c>
      <c r="F48" t="s">
        <v>171</v>
      </c>
      <c r="G48" t="s">
        <v>23</v>
      </c>
    </row>
    <row r="49" spans="1:8" x14ac:dyDescent="0.3">
      <c r="A49" t="s">
        <v>1743</v>
      </c>
      <c r="B49" s="38">
        <v>42685</v>
      </c>
      <c r="C49" t="s">
        <v>64</v>
      </c>
      <c r="D49" t="s">
        <v>20</v>
      </c>
      <c r="E49" t="s">
        <v>23</v>
      </c>
      <c r="F49" t="s">
        <v>64</v>
      </c>
      <c r="G49" t="s">
        <v>20</v>
      </c>
    </row>
    <row r="50" spans="1:8" x14ac:dyDescent="0.3">
      <c r="A50" t="s">
        <v>1870</v>
      </c>
      <c r="B50" s="38">
        <v>42689</v>
      </c>
      <c r="E50" t="s">
        <v>23</v>
      </c>
      <c r="F50" t="s">
        <v>148</v>
      </c>
      <c r="G50" t="s">
        <v>23</v>
      </c>
    </row>
    <row r="51" spans="1:8" x14ac:dyDescent="0.3">
      <c r="A51" t="s">
        <v>1767</v>
      </c>
      <c r="B51" s="38">
        <v>42676</v>
      </c>
      <c r="C51" t="s">
        <v>94</v>
      </c>
      <c r="D51" t="s">
        <v>20</v>
      </c>
      <c r="E51" t="s">
        <v>23</v>
      </c>
      <c r="F51" t="s">
        <v>140</v>
      </c>
      <c r="G51" t="s">
        <v>20</v>
      </c>
    </row>
    <row r="52" spans="1:8" x14ac:dyDescent="0.3">
      <c r="A52" t="s">
        <v>1703</v>
      </c>
      <c r="B52" s="38">
        <v>42677</v>
      </c>
      <c r="C52" t="s">
        <v>41</v>
      </c>
      <c r="D52" t="s">
        <v>25</v>
      </c>
      <c r="E52" t="s">
        <v>25</v>
      </c>
      <c r="F52" t="s">
        <v>136</v>
      </c>
      <c r="G52" t="s">
        <v>25</v>
      </c>
    </row>
    <row r="53" spans="1:8" x14ac:dyDescent="0.3">
      <c r="A53" t="s">
        <v>1835</v>
      </c>
      <c r="B53" s="38">
        <v>42683</v>
      </c>
      <c r="C53" t="s">
        <v>118</v>
      </c>
      <c r="D53" t="s">
        <v>22</v>
      </c>
      <c r="E53" t="s">
        <v>26</v>
      </c>
      <c r="F53" t="s">
        <v>138</v>
      </c>
      <c r="G53" t="s">
        <v>26</v>
      </c>
    </row>
    <row r="54" spans="1:8" x14ac:dyDescent="0.3">
      <c r="A54" t="s">
        <v>1871</v>
      </c>
      <c r="B54" s="38">
        <v>42686</v>
      </c>
      <c r="C54" t="s">
        <v>83</v>
      </c>
      <c r="D54" t="s">
        <v>25</v>
      </c>
      <c r="E54" t="s">
        <v>25</v>
      </c>
      <c r="F54" t="s">
        <v>136</v>
      </c>
      <c r="G54" t="s">
        <v>25</v>
      </c>
    </row>
    <row r="55" spans="1:8" x14ac:dyDescent="0.3">
      <c r="A55" t="s">
        <v>1872</v>
      </c>
      <c r="B55" s="38">
        <v>42685</v>
      </c>
      <c r="E55" t="s">
        <v>23</v>
      </c>
      <c r="F55" t="s">
        <v>164</v>
      </c>
      <c r="G55" t="s">
        <v>22</v>
      </c>
    </row>
    <row r="56" spans="1:8" x14ac:dyDescent="0.3">
      <c r="A56" t="s">
        <v>1873</v>
      </c>
      <c r="B56" s="38">
        <v>42688</v>
      </c>
      <c r="C56" t="s">
        <v>73</v>
      </c>
      <c r="D56" t="s">
        <v>20</v>
      </c>
      <c r="E56" t="s">
        <v>20</v>
      </c>
      <c r="F56" t="s">
        <v>149</v>
      </c>
      <c r="G56" t="s">
        <v>20</v>
      </c>
    </row>
    <row r="57" spans="1:8" x14ac:dyDescent="0.3">
      <c r="A57" t="s">
        <v>1874</v>
      </c>
      <c r="B57" s="38">
        <v>42689</v>
      </c>
      <c r="C57" t="s">
        <v>113</v>
      </c>
      <c r="D57" t="s">
        <v>23</v>
      </c>
      <c r="E57" t="s">
        <v>23</v>
      </c>
      <c r="F57" t="s">
        <v>148</v>
      </c>
      <c r="G57" t="s">
        <v>23</v>
      </c>
    </row>
    <row r="58" spans="1:8" x14ac:dyDescent="0.3">
      <c r="A58" t="s">
        <v>1875</v>
      </c>
      <c r="B58" s="38">
        <v>42689</v>
      </c>
      <c r="E58" t="s">
        <v>21</v>
      </c>
      <c r="F58" t="s">
        <v>170</v>
      </c>
      <c r="G58" t="s">
        <v>21</v>
      </c>
    </row>
    <row r="59" spans="1:8" x14ac:dyDescent="0.3">
      <c r="A59" t="s">
        <v>1876</v>
      </c>
      <c r="B59" s="38">
        <v>42686</v>
      </c>
      <c r="E59" t="s">
        <v>25</v>
      </c>
      <c r="F59" t="s">
        <v>156</v>
      </c>
      <c r="G59" t="s">
        <v>25</v>
      </c>
    </row>
    <row r="60" spans="1:8" x14ac:dyDescent="0.3">
      <c r="A60" t="s">
        <v>1877</v>
      </c>
      <c r="B60" s="38">
        <v>42685</v>
      </c>
      <c r="E60" t="s">
        <v>21</v>
      </c>
      <c r="F60" t="s">
        <v>159</v>
      </c>
      <c r="G60" t="s">
        <v>21</v>
      </c>
    </row>
    <row r="61" spans="1:8" x14ac:dyDescent="0.3">
      <c r="A61" t="s">
        <v>1878</v>
      </c>
      <c r="B61" s="38">
        <v>42688</v>
      </c>
      <c r="C61" t="s">
        <v>70</v>
      </c>
      <c r="D61" t="s">
        <v>20</v>
      </c>
      <c r="E61" t="s">
        <v>23</v>
      </c>
      <c r="F61" t="s">
        <v>148</v>
      </c>
      <c r="G61" t="s">
        <v>23</v>
      </c>
    </row>
    <row r="62" spans="1:8" x14ac:dyDescent="0.3">
      <c r="A62" t="s">
        <v>1826</v>
      </c>
      <c r="B62" s="38">
        <v>42678</v>
      </c>
      <c r="C62" t="s">
        <v>163</v>
      </c>
      <c r="E62" t="s">
        <v>23</v>
      </c>
      <c r="F62" t="s">
        <v>163</v>
      </c>
      <c r="G62" t="s">
        <v>23</v>
      </c>
    </row>
    <row r="63" spans="1:8" x14ac:dyDescent="0.3">
      <c r="A63" t="s">
        <v>1879</v>
      </c>
      <c r="B63" s="38">
        <v>42679</v>
      </c>
      <c r="E63" t="s">
        <v>22</v>
      </c>
      <c r="F63" t="s">
        <v>135</v>
      </c>
      <c r="G63" t="s">
        <v>22</v>
      </c>
    </row>
    <row r="64" spans="1:8" x14ac:dyDescent="0.3">
      <c r="A64" t="s">
        <v>1731</v>
      </c>
      <c r="B64" s="38">
        <v>42678</v>
      </c>
      <c r="C64" t="s">
        <v>115</v>
      </c>
      <c r="D64" t="s">
        <v>22</v>
      </c>
      <c r="E64" t="s">
        <v>26</v>
      </c>
      <c r="F64" t="s">
        <v>146</v>
      </c>
      <c r="G64" t="s">
        <v>26</v>
      </c>
      <c r="H64" s="38">
        <v>42688</v>
      </c>
    </row>
    <row r="65" spans="1:9" x14ac:dyDescent="0.3">
      <c r="A65" t="s">
        <v>1880</v>
      </c>
      <c r="B65" s="38">
        <v>42560</v>
      </c>
      <c r="C65" t="s">
        <v>89</v>
      </c>
      <c r="D65" t="s">
        <v>21</v>
      </c>
      <c r="E65" t="s">
        <v>21</v>
      </c>
      <c r="F65" t="s">
        <v>145</v>
      </c>
      <c r="G65" t="s">
        <v>21</v>
      </c>
      <c r="H65" s="38">
        <v>42650</v>
      </c>
      <c r="I65" s="38">
        <v>42683</v>
      </c>
    </row>
    <row r="66" spans="1:9" x14ac:dyDescent="0.3">
      <c r="A66" t="s">
        <v>1881</v>
      </c>
      <c r="B66" s="38">
        <v>42682</v>
      </c>
      <c r="E66" t="s">
        <v>26</v>
      </c>
      <c r="F66" t="s">
        <v>150</v>
      </c>
      <c r="G66" t="s">
        <v>22</v>
      </c>
    </row>
    <row r="67" spans="1:9" x14ac:dyDescent="0.3">
      <c r="A67" t="s">
        <v>1882</v>
      </c>
      <c r="B67" s="38">
        <v>42682</v>
      </c>
      <c r="E67" t="s">
        <v>25</v>
      </c>
      <c r="F67" t="s">
        <v>165</v>
      </c>
      <c r="G67" t="s">
        <v>25</v>
      </c>
    </row>
    <row r="68" spans="1:9" x14ac:dyDescent="0.3">
      <c r="A68" t="s">
        <v>1883</v>
      </c>
      <c r="B68" s="38">
        <v>42626</v>
      </c>
      <c r="C68" t="s">
        <v>144</v>
      </c>
      <c r="E68" t="s">
        <v>20</v>
      </c>
      <c r="F68" t="s">
        <v>144</v>
      </c>
      <c r="G68" t="s">
        <v>20</v>
      </c>
      <c r="H68" s="38">
        <v>42685</v>
      </c>
    </row>
    <row r="69" spans="1:9" x14ac:dyDescent="0.3">
      <c r="A69" t="s">
        <v>1884</v>
      </c>
      <c r="B69" s="38">
        <v>42619</v>
      </c>
      <c r="C69" t="s">
        <v>288</v>
      </c>
      <c r="E69" t="s">
        <v>20</v>
      </c>
      <c r="F69" t="s">
        <v>916</v>
      </c>
      <c r="G69" t="s">
        <v>20</v>
      </c>
      <c r="H69" s="38">
        <v>42639</v>
      </c>
      <c r="I69" s="38">
        <v>42683</v>
      </c>
    </row>
    <row r="70" spans="1:9" x14ac:dyDescent="0.3">
      <c r="A70" t="s">
        <v>1572</v>
      </c>
      <c r="B70" s="38">
        <v>42663</v>
      </c>
      <c r="C70" t="s">
        <v>113</v>
      </c>
      <c r="D70" t="s">
        <v>23</v>
      </c>
      <c r="E70" t="s">
        <v>23</v>
      </c>
      <c r="F70" t="s">
        <v>148</v>
      </c>
      <c r="G70" t="s">
        <v>23</v>
      </c>
      <c r="H70" s="38">
        <v>42681</v>
      </c>
    </row>
    <row r="71" spans="1:9" x14ac:dyDescent="0.3">
      <c r="A71" t="s">
        <v>1708</v>
      </c>
      <c r="B71" s="38">
        <v>42619</v>
      </c>
      <c r="C71" t="s">
        <v>48</v>
      </c>
      <c r="D71" t="s">
        <v>24</v>
      </c>
      <c r="E71" t="s">
        <v>21</v>
      </c>
      <c r="F71" t="s">
        <v>162</v>
      </c>
      <c r="G71" t="s">
        <v>21</v>
      </c>
      <c r="H71" s="38">
        <v>42691</v>
      </c>
    </row>
    <row r="72" spans="1:9" x14ac:dyDescent="0.3">
      <c r="A72" t="s">
        <v>1885</v>
      </c>
      <c r="B72" s="38">
        <v>42564</v>
      </c>
      <c r="C72" t="s">
        <v>124</v>
      </c>
      <c r="D72" t="s">
        <v>23</v>
      </c>
      <c r="E72" t="s">
        <v>22</v>
      </c>
      <c r="F72" t="s">
        <v>172</v>
      </c>
      <c r="G72" t="s">
        <v>22</v>
      </c>
      <c r="H72" s="38">
        <v>42577</v>
      </c>
      <c r="I72" s="38">
        <v>42685</v>
      </c>
    </row>
    <row r="73" spans="1:9" x14ac:dyDescent="0.3">
      <c r="A73" t="s">
        <v>1886</v>
      </c>
      <c r="B73" s="38">
        <v>42574</v>
      </c>
      <c r="C73" t="s">
        <v>1633</v>
      </c>
      <c r="D73" t="s">
        <v>22</v>
      </c>
      <c r="E73" t="s">
        <v>22</v>
      </c>
      <c r="F73" t="s">
        <v>142</v>
      </c>
      <c r="G73" t="s">
        <v>22</v>
      </c>
      <c r="H73" s="38">
        <v>42604</v>
      </c>
      <c r="I73" s="38">
        <v>42676</v>
      </c>
    </row>
    <row r="74" spans="1:9" x14ac:dyDescent="0.3">
      <c r="A74" t="s">
        <v>1729</v>
      </c>
      <c r="B74" s="38">
        <v>42683</v>
      </c>
      <c r="C74" t="s">
        <v>78</v>
      </c>
      <c r="D74" t="s">
        <v>20</v>
      </c>
      <c r="E74" t="s">
        <v>20</v>
      </c>
      <c r="F74" t="s">
        <v>149</v>
      </c>
      <c r="G74" t="s">
        <v>20</v>
      </c>
    </row>
    <row r="75" spans="1:9" x14ac:dyDescent="0.3">
      <c r="A75" t="s">
        <v>1887</v>
      </c>
      <c r="B75" s="38">
        <v>42683</v>
      </c>
      <c r="C75" t="s">
        <v>124</v>
      </c>
      <c r="D75" t="s">
        <v>23</v>
      </c>
      <c r="E75" t="s">
        <v>23</v>
      </c>
      <c r="F75" t="s">
        <v>163</v>
      </c>
      <c r="G75" t="s">
        <v>23</v>
      </c>
    </row>
    <row r="76" spans="1:9" x14ac:dyDescent="0.3">
      <c r="A76" t="s">
        <v>1888</v>
      </c>
      <c r="B76" s="38">
        <v>42658</v>
      </c>
      <c r="C76" t="s">
        <v>100</v>
      </c>
      <c r="D76" t="s">
        <v>24</v>
      </c>
      <c r="E76" t="s">
        <v>21</v>
      </c>
      <c r="F76" t="s">
        <v>145</v>
      </c>
      <c r="G76" t="s">
        <v>21</v>
      </c>
      <c r="H76" s="38">
        <v>42684</v>
      </c>
    </row>
    <row r="77" spans="1:9" x14ac:dyDescent="0.3">
      <c r="A77" t="s">
        <v>1831</v>
      </c>
      <c r="B77" s="38">
        <v>42683</v>
      </c>
      <c r="C77" t="s">
        <v>96</v>
      </c>
      <c r="D77" t="s">
        <v>23</v>
      </c>
      <c r="E77" t="s">
        <v>23</v>
      </c>
      <c r="F77" t="s">
        <v>148</v>
      </c>
      <c r="G77" t="s">
        <v>23</v>
      </c>
    </row>
    <row r="78" spans="1:9" x14ac:dyDescent="0.3">
      <c r="A78" t="s">
        <v>1889</v>
      </c>
      <c r="B78" s="38">
        <v>42677</v>
      </c>
      <c r="C78" t="s">
        <v>132</v>
      </c>
      <c r="D78" t="s">
        <v>20</v>
      </c>
      <c r="E78" t="s">
        <v>20</v>
      </c>
      <c r="F78" t="s">
        <v>152</v>
      </c>
      <c r="G78" t="s">
        <v>20</v>
      </c>
    </row>
    <row r="79" spans="1:9" x14ac:dyDescent="0.3">
      <c r="A79" t="s">
        <v>1700</v>
      </c>
      <c r="B79" s="38">
        <v>42677</v>
      </c>
      <c r="C79" t="s">
        <v>125</v>
      </c>
      <c r="D79" t="s">
        <v>23</v>
      </c>
      <c r="E79" t="s">
        <v>23</v>
      </c>
      <c r="F79" t="s">
        <v>168</v>
      </c>
      <c r="G79" t="s">
        <v>23</v>
      </c>
    </row>
    <row r="80" spans="1:9" x14ac:dyDescent="0.3">
      <c r="A80" t="s">
        <v>1569</v>
      </c>
      <c r="B80" s="38">
        <v>42656</v>
      </c>
      <c r="C80" t="s">
        <v>100</v>
      </c>
      <c r="D80" t="s">
        <v>24</v>
      </c>
      <c r="E80" t="s">
        <v>21</v>
      </c>
      <c r="F80" t="s">
        <v>170</v>
      </c>
      <c r="G80" t="s">
        <v>21</v>
      </c>
      <c r="H80" s="38">
        <v>42678</v>
      </c>
    </row>
    <row r="81" spans="1:9" x14ac:dyDescent="0.3">
      <c r="A81" t="s">
        <v>1890</v>
      </c>
      <c r="B81" s="38">
        <v>42682</v>
      </c>
      <c r="E81" t="s">
        <v>22</v>
      </c>
      <c r="F81" t="s">
        <v>135</v>
      </c>
      <c r="G81" t="s">
        <v>22</v>
      </c>
    </row>
    <row r="82" spans="1:9" x14ac:dyDescent="0.3">
      <c r="A82" t="s">
        <v>1891</v>
      </c>
      <c r="B82" s="38">
        <v>42682</v>
      </c>
      <c r="C82" t="s">
        <v>60</v>
      </c>
      <c r="D82" t="s">
        <v>24</v>
      </c>
      <c r="E82" t="s">
        <v>21</v>
      </c>
      <c r="F82" t="s">
        <v>170</v>
      </c>
      <c r="G82" t="s">
        <v>21</v>
      </c>
    </row>
    <row r="83" spans="1:9" x14ac:dyDescent="0.3">
      <c r="A83" t="s">
        <v>1663</v>
      </c>
      <c r="B83" s="38">
        <v>42658</v>
      </c>
      <c r="E83" t="s">
        <v>20</v>
      </c>
      <c r="F83" t="s">
        <v>152</v>
      </c>
      <c r="G83" t="s">
        <v>20</v>
      </c>
      <c r="H83" s="38">
        <v>42689</v>
      </c>
    </row>
    <row r="84" spans="1:9" x14ac:dyDescent="0.3">
      <c r="A84" t="s">
        <v>1892</v>
      </c>
      <c r="B84" s="38">
        <v>42683</v>
      </c>
      <c r="C84" t="s">
        <v>112</v>
      </c>
      <c r="D84" t="s">
        <v>23</v>
      </c>
      <c r="E84" t="s">
        <v>23</v>
      </c>
      <c r="F84" t="s">
        <v>169</v>
      </c>
      <c r="G84" t="s">
        <v>23</v>
      </c>
    </row>
    <row r="85" spans="1:9" x14ac:dyDescent="0.3">
      <c r="A85" t="s">
        <v>1739</v>
      </c>
      <c r="B85" s="38">
        <v>42677</v>
      </c>
      <c r="C85" t="s">
        <v>68</v>
      </c>
      <c r="D85" t="s">
        <v>25</v>
      </c>
      <c r="E85" t="s">
        <v>25</v>
      </c>
      <c r="F85" t="s">
        <v>165</v>
      </c>
      <c r="G85" t="s">
        <v>25</v>
      </c>
    </row>
    <row r="86" spans="1:9" x14ac:dyDescent="0.3">
      <c r="A86" t="s">
        <v>1680</v>
      </c>
      <c r="B86" s="38">
        <v>42679</v>
      </c>
      <c r="C86" t="s">
        <v>125</v>
      </c>
      <c r="D86" t="s">
        <v>23</v>
      </c>
      <c r="E86" t="s">
        <v>23</v>
      </c>
      <c r="F86" t="s">
        <v>168</v>
      </c>
      <c r="G86" t="s">
        <v>23</v>
      </c>
    </row>
    <row r="87" spans="1:9" x14ac:dyDescent="0.3">
      <c r="A87" t="s">
        <v>1893</v>
      </c>
      <c r="B87" s="38">
        <v>42648</v>
      </c>
      <c r="C87" t="s">
        <v>45</v>
      </c>
      <c r="D87" t="s">
        <v>20</v>
      </c>
      <c r="E87" t="s">
        <v>20</v>
      </c>
      <c r="F87" t="s">
        <v>147</v>
      </c>
      <c r="G87" t="s">
        <v>20</v>
      </c>
      <c r="H87" s="38">
        <v>42685</v>
      </c>
    </row>
    <row r="88" spans="1:9" x14ac:dyDescent="0.3">
      <c r="A88" t="s">
        <v>1894</v>
      </c>
      <c r="B88" s="38">
        <v>42578</v>
      </c>
      <c r="C88" t="s">
        <v>1895</v>
      </c>
      <c r="D88" t="s">
        <v>23</v>
      </c>
      <c r="E88" t="s">
        <v>23</v>
      </c>
      <c r="F88" t="s">
        <v>171</v>
      </c>
      <c r="G88" t="s">
        <v>23</v>
      </c>
      <c r="H88" s="38">
        <v>42632</v>
      </c>
      <c r="I88" s="38">
        <v>42684</v>
      </c>
    </row>
    <row r="89" spans="1:9" x14ac:dyDescent="0.3">
      <c r="A89" t="s">
        <v>1896</v>
      </c>
      <c r="B89" s="38">
        <v>42613</v>
      </c>
      <c r="C89" t="s">
        <v>117</v>
      </c>
      <c r="D89" t="s">
        <v>22</v>
      </c>
      <c r="E89" t="s">
        <v>22</v>
      </c>
      <c r="F89" t="s">
        <v>135</v>
      </c>
      <c r="G89" t="s">
        <v>22</v>
      </c>
      <c r="H89" s="38">
        <v>42676</v>
      </c>
    </row>
    <row r="90" spans="1:9" x14ac:dyDescent="0.3">
      <c r="A90" t="s">
        <v>1897</v>
      </c>
      <c r="B90" s="38">
        <v>42613</v>
      </c>
      <c r="C90" t="s">
        <v>167</v>
      </c>
      <c r="E90" t="s">
        <v>21</v>
      </c>
      <c r="F90" t="s">
        <v>167</v>
      </c>
      <c r="G90" t="s">
        <v>21</v>
      </c>
      <c r="H90" s="38">
        <v>42632</v>
      </c>
      <c r="I90" s="38">
        <v>42677</v>
      </c>
    </row>
    <row r="91" spans="1:9" x14ac:dyDescent="0.3">
      <c r="A91" t="s">
        <v>1898</v>
      </c>
      <c r="B91" s="38">
        <v>42613</v>
      </c>
      <c r="E91" t="s">
        <v>20</v>
      </c>
      <c r="F91" t="s">
        <v>152</v>
      </c>
      <c r="G91" t="s">
        <v>20</v>
      </c>
      <c r="H91" s="38">
        <v>42647</v>
      </c>
      <c r="I91" s="38">
        <v>42681</v>
      </c>
    </row>
    <row r="92" spans="1:9" x14ac:dyDescent="0.3">
      <c r="A92" t="s">
        <v>1899</v>
      </c>
      <c r="B92" s="38">
        <v>42623</v>
      </c>
      <c r="C92" t="s">
        <v>118</v>
      </c>
      <c r="D92" t="s">
        <v>22</v>
      </c>
      <c r="E92" t="s">
        <v>26</v>
      </c>
      <c r="F92" t="s">
        <v>925</v>
      </c>
      <c r="G92" t="s">
        <v>26</v>
      </c>
      <c r="H92" s="38">
        <v>42641</v>
      </c>
      <c r="I92" s="38">
        <v>42677</v>
      </c>
    </row>
    <row r="93" spans="1:9" x14ac:dyDescent="0.3">
      <c r="A93" t="s">
        <v>1900</v>
      </c>
      <c r="B93" s="38">
        <v>42623</v>
      </c>
      <c r="C93" t="s">
        <v>1901</v>
      </c>
      <c r="D93" t="s">
        <v>25</v>
      </c>
      <c r="E93" t="s">
        <v>25</v>
      </c>
      <c r="F93" t="s">
        <v>156</v>
      </c>
      <c r="G93" t="s">
        <v>25</v>
      </c>
      <c r="H93" s="38">
        <v>42643</v>
      </c>
      <c r="I93" s="38">
        <v>42684</v>
      </c>
    </row>
    <row r="94" spans="1:9" x14ac:dyDescent="0.3">
      <c r="A94" t="s">
        <v>1705</v>
      </c>
      <c r="B94" s="38">
        <v>42669</v>
      </c>
      <c r="C94" t="s">
        <v>137</v>
      </c>
      <c r="E94" t="s">
        <v>26</v>
      </c>
      <c r="F94" t="s">
        <v>153</v>
      </c>
      <c r="G94" t="s">
        <v>26</v>
      </c>
      <c r="H94" s="38">
        <v>42684</v>
      </c>
    </row>
    <row r="95" spans="1:9" x14ac:dyDescent="0.3">
      <c r="A95" t="s">
        <v>1902</v>
      </c>
      <c r="B95" s="38">
        <v>42623</v>
      </c>
      <c r="C95" t="s">
        <v>334</v>
      </c>
      <c r="D95" t="s">
        <v>23</v>
      </c>
      <c r="E95" t="s">
        <v>23</v>
      </c>
      <c r="F95" t="s">
        <v>148</v>
      </c>
      <c r="G95" t="s">
        <v>23</v>
      </c>
      <c r="H95" s="38">
        <v>42675</v>
      </c>
      <c r="I95" s="38">
        <v>42691</v>
      </c>
    </row>
    <row r="96" spans="1:9" x14ac:dyDescent="0.3">
      <c r="A96" t="s">
        <v>1903</v>
      </c>
      <c r="B96" s="38">
        <v>42688</v>
      </c>
      <c r="C96" t="s">
        <v>125</v>
      </c>
      <c r="D96" t="s">
        <v>23</v>
      </c>
      <c r="E96" t="s">
        <v>23</v>
      </c>
      <c r="F96" t="s">
        <v>169</v>
      </c>
      <c r="G96" t="s">
        <v>23</v>
      </c>
    </row>
    <row r="97" spans="1:9" x14ac:dyDescent="0.3">
      <c r="A97" t="s">
        <v>1904</v>
      </c>
      <c r="B97" s="38">
        <v>42689</v>
      </c>
      <c r="E97" t="s">
        <v>25</v>
      </c>
      <c r="F97" t="s">
        <v>165</v>
      </c>
      <c r="G97" t="s">
        <v>25</v>
      </c>
    </row>
    <row r="98" spans="1:9" x14ac:dyDescent="0.3">
      <c r="A98" t="s">
        <v>1905</v>
      </c>
      <c r="B98" s="38">
        <v>42689</v>
      </c>
      <c r="C98" t="s">
        <v>163</v>
      </c>
      <c r="E98" t="s">
        <v>23</v>
      </c>
      <c r="F98" t="s">
        <v>163</v>
      </c>
      <c r="G98" t="s">
        <v>23</v>
      </c>
    </row>
    <row r="99" spans="1:9" x14ac:dyDescent="0.3">
      <c r="A99" t="s">
        <v>1906</v>
      </c>
      <c r="B99" s="38">
        <v>42689</v>
      </c>
      <c r="C99" t="s">
        <v>160</v>
      </c>
      <c r="E99" t="s">
        <v>21</v>
      </c>
      <c r="F99" t="s">
        <v>160</v>
      </c>
      <c r="G99" t="s">
        <v>21</v>
      </c>
    </row>
    <row r="100" spans="1:9" x14ac:dyDescent="0.3">
      <c r="A100" t="s">
        <v>1907</v>
      </c>
      <c r="B100" s="38">
        <v>42690</v>
      </c>
      <c r="C100" t="s">
        <v>77</v>
      </c>
      <c r="D100" t="s">
        <v>20</v>
      </c>
      <c r="E100" t="s">
        <v>20</v>
      </c>
      <c r="F100" t="s">
        <v>152</v>
      </c>
      <c r="G100" t="s">
        <v>20</v>
      </c>
    </row>
    <row r="101" spans="1:9" x14ac:dyDescent="0.3">
      <c r="A101" t="s">
        <v>1908</v>
      </c>
      <c r="B101" s="38">
        <v>42690</v>
      </c>
      <c r="C101" t="s">
        <v>129</v>
      </c>
      <c r="D101" t="s">
        <v>20</v>
      </c>
      <c r="E101" t="s">
        <v>20</v>
      </c>
      <c r="F101" t="s">
        <v>147</v>
      </c>
      <c r="G101" t="s">
        <v>20</v>
      </c>
    </row>
    <row r="102" spans="1:9" x14ac:dyDescent="0.3">
      <c r="A102" t="s">
        <v>1909</v>
      </c>
      <c r="B102" s="38">
        <v>42690</v>
      </c>
      <c r="C102" t="s">
        <v>42</v>
      </c>
      <c r="D102" t="s">
        <v>25</v>
      </c>
      <c r="E102" t="s">
        <v>25</v>
      </c>
      <c r="F102" t="s">
        <v>157</v>
      </c>
      <c r="G102" t="s">
        <v>25</v>
      </c>
    </row>
    <row r="103" spans="1:9" x14ac:dyDescent="0.3">
      <c r="A103" t="s">
        <v>1910</v>
      </c>
      <c r="B103" s="38">
        <v>42690</v>
      </c>
      <c r="C103" t="s">
        <v>84</v>
      </c>
      <c r="D103" t="s">
        <v>20</v>
      </c>
      <c r="E103" t="s">
        <v>20</v>
      </c>
      <c r="F103" t="s">
        <v>149</v>
      </c>
      <c r="G103" t="s">
        <v>20</v>
      </c>
    </row>
    <row r="104" spans="1:9" x14ac:dyDescent="0.3">
      <c r="A104" t="s">
        <v>1911</v>
      </c>
      <c r="B104" s="38">
        <v>42548</v>
      </c>
      <c r="E104" t="s">
        <v>23</v>
      </c>
      <c r="F104" t="s">
        <v>1912</v>
      </c>
      <c r="H104" s="38">
        <v>42611</v>
      </c>
      <c r="I104" s="38">
        <v>42688</v>
      </c>
    </row>
    <row r="105" spans="1:9" x14ac:dyDescent="0.3">
      <c r="A105" t="s">
        <v>1913</v>
      </c>
      <c r="B105" s="38">
        <v>42681</v>
      </c>
      <c r="C105" t="s">
        <v>57</v>
      </c>
      <c r="D105" t="s">
        <v>25</v>
      </c>
      <c r="E105" t="s">
        <v>25</v>
      </c>
      <c r="F105" t="s">
        <v>136</v>
      </c>
      <c r="G105" t="s">
        <v>25</v>
      </c>
    </row>
    <row r="106" spans="1:9" x14ac:dyDescent="0.3">
      <c r="A106" t="s">
        <v>1728</v>
      </c>
      <c r="B106" s="38">
        <v>42681</v>
      </c>
      <c r="C106" t="s">
        <v>122</v>
      </c>
      <c r="D106" t="s">
        <v>23</v>
      </c>
      <c r="E106" t="s">
        <v>23</v>
      </c>
      <c r="F106" t="s">
        <v>168</v>
      </c>
      <c r="G106" t="s">
        <v>23</v>
      </c>
    </row>
    <row r="107" spans="1:9" x14ac:dyDescent="0.3">
      <c r="A107" t="s">
        <v>1914</v>
      </c>
      <c r="B107" s="38">
        <v>42662</v>
      </c>
      <c r="C107" t="s">
        <v>48</v>
      </c>
      <c r="D107" t="s">
        <v>24</v>
      </c>
      <c r="E107" t="s">
        <v>21</v>
      </c>
      <c r="F107" t="s">
        <v>159</v>
      </c>
      <c r="G107" t="s">
        <v>21</v>
      </c>
      <c r="H107" s="38">
        <v>42683</v>
      </c>
    </row>
    <row r="108" spans="1:9" x14ac:dyDescent="0.3">
      <c r="A108" t="s">
        <v>1915</v>
      </c>
      <c r="B108" s="38">
        <v>42677</v>
      </c>
      <c r="E108" t="s">
        <v>22</v>
      </c>
      <c r="F108" t="s">
        <v>135</v>
      </c>
      <c r="G108" t="s">
        <v>22</v>
      </c>
    </row>
    <row r="109" spans="1:9" x14ac:dyDescent="0.3">
      <c r="A109" t="s">
        <v>1916</v>
      </c>
      <c r="B109" s="38">
        <v>42679</v>
      </c>
      <c r="C109" t="s">
        <v>109</v>
      </c>
      <c r="D109" t="s">
        <v>24</v>
      </c>
      <c r="E109" t="s">
        <v>21</v>
      </c>
      <c r="F109" t="s">
        <v>167</v>
      </c>
      <c r="G109" t="s">
        <v>21</v>
      </c>
    </row>
    <row r="110" spans="1:9" x14ac:dyDescent="0.3">
      <c r="A110" t="s">
        <v>1917</v>
      </c>
      <c r="B110" s="38">
        <v>42576</v>
      </c>
      <c r="C110" t="s">
        <v>1918</v>
      </c>
      <c r="D110" t="s">
        <v>20</v>
      </c>
      <c r="E110" t="s">
        <v>20</v>
      </c>
      <c r="F110" t="s">
        <v>916</v>
      </c>
      <c r="G110" t="s">
        <v>20</v>
      </c>
      <c r="H110" s="38">
        <v>42626</v>
      </c>
      <c r="I110" s="38">
        <v>42675</v>
      </c>
    </row>
    <row r="111" spans="1:9" x14ac:dyDescent="0.3">
      <c r="A111" t="s">
        <v>1919</v>
      </c>
      <c r="B111" s="38">
        <v>42633</v>
      </c>
      <c r="C111" t="s">
        <v>78</v>
      </c>
      <c r="D111" t="s">
        <v>20</v>
      </c>
      <c r="E111" t="s">
        <v>20</v>
      </c>
      <c r="F111" t="s">
        <v>149</v>
      </c>
      <c r="G111" t="s">
        <v>20</v>
      </c>
      <c r="H111" s="38">
        <v>42648</v>
      </c>
      <c r="I111" s="38">
        <v>42677</v>
      </c>
    </row>
    <row r="112" spans="1:9" x14ac:dyDescent="0.3">
      <c r="A112" t="s">
        <v>1920</v>
      </c>
      <c r="B112" s="38">
        <v>42633</v>
      </c>
      <c r="C112" t="s">
        <v>77</v>
      </c>
      <c r="D112" t="s">
        <v>20</v>
      </c>
      <c r="E112" t="s">
        <v>20</v>
      </c>
      <c r="F112" t="s">
        <v>149</v>
      </c>
      <c r="G112" t="s">
        <v>20</v>
      </c>
      <c r="H112" s="38">
        <v>42675</v>
      </c>
    </row>
    <row r="113" spans="1:9" x14ac:dyDescent="0.3">
      <c r="A113" t="s">
        <v>1921</v>
      </c>
      <c r="B113" s="38">
        <v>42633</v>
      </c>
      <c r="C113" t="s">
        <v>105</v>
      </c>
      <c r="D113" t="s">
        <v>21</v>
      </c>
      <c r="E113" t="s">
        <v>21</v>
      </c>
      <c r="F113" t="s">
        <v>162</v>
      </c>
      <c r="G113" t="s">
        <v>21</v>
      </c>
      <c r="H113" s="38">
        <v>42649</v>
      </c>
      <c r="I113" s="38">
        <v>42682</v>
      </c>
    </row>
    <row r="114" spans="1:9" x14ac:dyDescent="0.3">
      <c r="A114" t="s">
        <v>1922</v>
      </c>
      <c r="B114" s="38">
        <v>42681</v>
      </c>
      <c r="C114" t="s">
        <v>108</v>
      </c>
      <c r="D114" t="s">
        <v>20</v>
      </c>
      <c r="E114" t="s">
        <v>20</v>
      </c>
      <c r="F114" t="s">
        <v>152</v>
      </c>
      <c r="G114" t="s">
        <v>20</v>
      </c>
    </row>
    <row r="115" spans="1:9" x14ac:dyDescent="0.3">
      <c r="A115" t="s">
        <v>1923</v>
      </c>
      <c r="B115" s="38">
        <v>42633</v>
      </c>
      <c r="C115" t="s">
        <v>46</v>
      </c>
      <c r="D115" t="s">
        <v>20</v>
      </c>
      <c r="E115" t="s">
        <v>23</v>
      </c>
      <c r="F115" t="s">
        <v>163</v>
      </c>
      <c r="G115" t="s">
        <v>23</v>
      </c>
      <c r="H115" s="38">
        <v>42684</v>
      </c>
    </row>
    <row r="116" spans="1:9" x14ac:dyDescent="0.3">
      <c r="A116" t="s">
        <v>1924</v>
      </c>
      <c r="B116" s="38">
        <v>42553</v>
      </c>
      <c r="C116" t="s">
        <v>1925</v>
      </c>
      <c r="D116" t="s">
        <v>25</v>
      </c>
      <c r="E116" t="s">
        <v>25</v>
      </c>
      <c r="F116" t="s">
        <v>157</v>
      </c>
      <c r="G116" t="s">
        <v>25</v>
      </c>
      <c r="H116" s="38">
        <v>42663</v>
      </c>
      <c r="I116" s="38">
        <v>42690</v>
      </c>
    </row>
    <row r="117" spans="1:9" x14ac:dyDescent="0.3">
      <c r="A117" t="s">
        <v>1926</v>
      </c>
      <c r="B117" s="38">
        <v>42628</v>
      </c>
      <c r="C117" t="s">
        <v>41</v>
      </c>
      <c r="D117" t="s">
        <v>25</v>
      </c>
      <c r="E117" t="s">
        <v>25</v>
      </c>
      <c r="F117" t="s">
        <v>136</v>
      </c>
      <c r="G117" t="s">
        <v>25</v>
      </c>
      <c r="H117" s="38">
        <v>42685</v>
      </c>
    </row>
    <row r="118" spans="1:9" x14ac:dyDescent="0.3">
      <c r="A118" t="s">
        <v>1927</v>
      </c>
      <c r="B118" s="38">
        <v>42570</v>
      </c>
      <c r="C118" t="s">
        <v>144</v>
      </c>
      <c r="E118" t="s">
        <v>20</v>
      </c>
      <c r="F118" t="s">
        <v>144</v>
      </c>
      <c r="G118" t="s">
        <v>20</v>
      </c>
      <c r="H118" s="38">
        <v>42640</v>
      </c>
      <c r="I118" s="38">
        <v>42678</v>
      </c>
    </row>
    <row r="119" spans="1:9" x14ac:dyDescent="0.3">
      <c r="A119" t="s">
        <v>1928</v>
      </c>
      <c r="B119" s="38">
        <v>42628</v>
      </c>
      <c r="C119" t="s">
        <v>110</v>
      </c>
      <c r="D119" t="s">
        <v>23</v>
      </c>
      <c r="E119" t="s">
        <v>23</v>
      </c>
      <c r="F119" t="s">
        <v>161</v>
      </c>
      <c r="G119" t="s">
        <v>23</v>
      </c>
      <c r="H119" s="38">
        <v>42675</v>
      </c>
    </row>
    <row r="120" spans="1:9" x14ac:dyDescent="0.3">
      <c r="A120" t="s">
        <v>1929</v>
      </c>
      <c r="B120" s="38">
        <v>42627</v>
      </c>
      <c r="C120" t="s">
        <v>1633</v>
      </c>
      <c r="D120" t="s">
        <v>22</v>
      </c>
      <c r="E120" t="s">
        <v>22</v>
      </c>
      <c r="F120" t="s">
        <v>150</v>
      </c>
      <c r="G120" t="s">
        <v>22</v>
      </c>
      <c r="H120" s="38">
        <v>42676</v>
      </c>
    </row>
    <row r="121" spans="1:9" x14ac:dyDescent="0.3">
      <c r="A121" t="s">
        <v>1647</v>
      </c>
      <c r="B121" s="38">
        <v>42664</v>
      </c>
      <c r="C121" t="s">
        <v>119</v>
      </c>
      <c r="D121" t="s">
        <v>26</v>
      </c>
      <c r="E121" t="s">
        <v>26</v>
      </c>
      <c r="F121" t="s">
        <v>146</v>
      </c>
      <c r="G121" t="s">
        <v>26</v>
      </c>
      <c r="H121" s="38">
        <v>42681</v>
      </c>
    </row>
    <row r="122" spans="1:9" x14ac:dyDescent="0.3">
      <c r="A122" t="s">
        <v>1626</v>
      </c>
      <c r="B122" s="38">
        <v>42667</v>
      </c>
      <c r="C122" t="s">
        <v>111</v>
      </c>
      <c r="D122" t="s">
        <v>23</v>
      </c>
      <c r="E122" t="s">
        <v>23</v>
      </c>
      <c r="F122" t="s">
        <v>148</v>
      </c>
      <c r="G122" t="s">
        <v>23</v>
      </c>
      <c r="H122" s="38">
        <v>42690</v>
      </c>
    </row>
    <row r="123" spans="1:9" x14ac:dyDescent="0.3">
      <c r="A123" t="s">
        <v>1795</v>
      </c>
      <c r="B123" s="38">
        <v>42681</v>
      </c>
      <c r="C123" t="s">
        <v>57</v>
      </c>
      <c r="D123" t="s">
        <v>25</v>
      </c>
      <c r="E123" t="s">
        <v>25</v>
      </c>
      <c r="F123" t="s">
        <v>136</v>
      </c>
      <c r="G123" t="s">
        <v>25</v>
      </c>
    </row>
    <row r="124" spans="1:9" x14ac:dyDescent="0.3">
      <c r="A124" t="s">
        <v>1786</v>
      </c>
      <c r="B124" s="38">
        <v>42677</v>
      </c>
      <c r="C124" t="s">
        <v>52</v>
      </c>
      <c r="D124" t="s">
        <v>23</v>
      </c>
      <c r="E124" t="s">
        <v>23</v>
      </c>
      <c r="F124" t="s">
        <v>141</v>
      </c>
      <c r="G124" t="s">
        <v>23</v>
      </c>
    </row>
    <row r="125" spans="1:9" x14ac:dyDescent="0.3">
      <c r="A125" t="s">
        <v>1930</v>
      </c>
      <c r="B125" s="38">
        <v>42641</v>
      </c>
      <c r="C125" t="s">
        <v>122</v>
      </c>
      <c r="D125" t="s">
        <v>23</v>
      </c>
      <c r="E125" t="s">
        <v>23</v>
      </c>
      <c r="F125" t="s">
        <v>148</v>
      </c>
      <c r="G125" t="s">
        <v>23</v>
      </c>
      <c r="H125" s="38">
        <v>42682</v>
      </c>
    </row>
    <row r="126" spans="1:9" x14ac:dyDescent="0.3">
      <c r="A126" t="s">
        <v>1931</v>
      </c>
      <c r="B126" s="38">
        <v>42641</v>
      </c>
      <c r="C126" t="s">
        <v>111</v>
      </c>
      <c r="D126" t="s">
        <v>23</v>
      </c>
      <c r="E126" t="s">
        <v>23</v>
      </c>
      <c r="F126" t="s">
        <v>171</v>
      </c>
      <c r="G126" t="s">
        <v>23</v>
      </c>
      <c r="H126" s="38">
        <v>42682</v>
      </c>
    </row>
    <row r="127" spans="1:9" x14ac:dyDescent="0.3">
      <c r="A127" t="s">
        <v>1932</v>
      </c>
      <c r="B127" s="38">
        <v>42661</v>
      </c>
      <c r="C127" t="s">
        <v>68</v>
      </c>
      <c r="D127" t="s">
        <v>25</v>
      </c>
      <c r="E127" t="s">
        <v>25</v>
      </c>
      <c r="F127" t="s">
        <v>157</v>
      </c>
      <c r="G127" t="s">
        <v>25</v>
      </c>
      <c r="H127" s="38">
        <v>42678</v>
      </c>
    </row>
    <row r="128" spans="1:9" x14ac:dyDescent="0.3">
      <c r="A128" t="s">
        <v>1735</v>
      </c>
      <c r="B128" s="38">
        <v>42684</v>
      </c>
      <c r="C128" t="s">
        <v>71</v>
      </c>
      <c r="D128" t="s">
        <v>23</v>
      </c>
      <c r="E128" t="s">
        <v>23</v>
      </c>
      <c r="F128" t="s">
        <v>168</v>
      </c>
      <c r="G128" t="s">
        <v>23</v>
      </c>
    </row>
    <row r="129" spans="1:9" x14ac:dyDescent="0.3">
      <c r="A129" t="s">
        <v>1933</v>
      </c>
      <c r="B129" s="38">
        <v>42679</v>
      </c>
      <c r="C129" t="s">
        <v>145</v>
      </c>
      <c r="E129" t="s">
        <v>21</v>
      </c>
      <c r="F129" t="s">
        <v>145</v>
      </c>
      <c r="G129" t="s">
        <v>21</v>
      </c>
    </row>
    <row r="130" spans="1:9" x14ac:dyDescent="0.3">
      <c r="A130" t="s">
        <v>1934</v>
      </c>
      <c r="B130" s="38">
        <v>42600</v>
      </c>
      <c r="E130" t="s">
        <v>20</v>
      </c>
      <c r="F130" t="s">
        <v>152</v>
      </c>
      <c r="G130" t="s">
        <v>20</v>
      </c>
      <c r="H130" s="38">
        <v>42685</v>
      </c>
    </row>
    <row r="131" spans="1:9" x14ac:dyDescent="0.3">
      <c r="A131" t="s">
        <v>1591</v>
      </c>
      <c r="B131" s="38">
        <v>42665</v>
      </c>
      <c r="C131" t="s">
        <v>114</v>
      </c>
      <c r="D131" t="s">
        <v>23</v>
      </c>
      <c r="E131" t="s">
        <v>22</v>
      </c>
      <c r="F131" t="s">
        <v>135</v>
      </c>
      <c r="G131" t="s">
        <v>22</v>
      </c>
      <c r="H131" s="38">
        <v>42681</v>
      </c>
    </row>
    <row r="132" spans="1:9" x14ac:dyDescent="0.3">
      <c r="A132" t="s">
        <v>1935</v>
      </c>
      <c r="B132" s="38">
        <v>42619</v>
      </c>
      <c r="C132" t="s">
        <v>1936</v>
      </c>
      <c r="D132" t="s">
        <v>22</v>
      </c>
      <c r="E132" t="s">
        <v>22</v>
      </c>
      <c r="F132" t="s">
        <v>142</v>
      </c>
      <c r="G132" t="s">
        <v>22</v>
      </c>
      <c r="H132" s="38">
        <v>42683</v>
      </c>
    </row>
    <row r="133" spans="1:9" x14ac:dyDescent="0.3">
      <c r="A133" t="s">
        <v>1627</v>
      </c>
      <c r="B133" s="38">
        <v>42665</v>
      </c>
      <c r="C133" t="s">
        <v>45</v>
      </c>
      <c r="D133" t="s">
        <v>20</v>
      </c>
      <c r="E133" t="s">
        <v>20</v>
      </c>
      <c r="F133" t="s">
        <v>173</v>
      </c>
      <c r="G133" t="s">
        <v>20</v>
      </c>
      <c r="H133" s="38">
        <v>42683</v>
      </c>
    </row>
    <row r="134" spans="1:9" x14ac:dyDescent="0.3">
      <c r="A134" t="s">
        <v>1937</v>
      </c>
      <c r="B134" s="38">
        <v>42619</v>
      </c>
      <c r="C134" t="s">
        <v>653</v>
      </c>
      <c r="D134" t="s">
        <v>21</v>
      </c>
      <c r="E134" t="s">
        <v>21</v>
      </c>
      <c r="F134" t="s">
        <v>145</v>
      </c>
      <c r="G134" t="s">
        <v>21</v>
      </c>
      <c r="H134" s="38">
        <v>42643</v>
      </c>
      <c r="I134" s="38">
        <v>42688</v>
      </c>
    </row>
    <row r="135" spans="1:9" x14ac:dyDescent="0.3">
      <c r="A135" t="s">
        <v>1695</v>
      </c>
      <c r="B135" s="38">
        <v>42676</v>
      </c>
      <c r="C135" t="s">
        <v>104</v>
      </c>
      <c r="D135" t="s">
        <v>22</v>
      </c>
      <c r="E135" t="s">
        <v>26</v>
      </c>
      <c r="F135" t="s">
        <v>166</v>
      </c>
      <c r="G135" t="s">
        <v>26</v>
      </c>
    </row>
    <row r="136" spans="1:9" x14ac:dyDescent="0.3">
      <c r="A136" t="s">
        <v>1938</v>
      </c>
      <c r="B136" s="38">
        <v>42683</v>
      </c>
      <c r="E136" t="s">
        <v>25</v>
      </c>
      <c r="F136" t="s">
        <v>156</v>
      </c>
      <c r="G136" t="s">
        <v>25</v>
      </c>
    </row>
    <row r="137" spans="1:9" x14ac:dyDescent="0.3">
      <c r="A137" t="s">
        <v>1939</v>
      </c>
      <c r="B137" s="38">
        <v>42600</v>
      </c>
      <c r="C137" t="s">
        <v>1940</v>
      </c>
      <c r="D137" t="s">
        <v>21</v>
      </c>
      <c r="E137" t="s">
        <v>21</v>
      </c>
      <c r="F137" t="s">
        <v>143</v>
      </c>
      <c r="G137" t="s">
        <v>21</v>
      </c>
      <c r="H137" s="38">
        <v>42628</v>
      </c>
      <c r="I137" s="38">
        <v>42678</v>
      </c>
    </row>
    <row r="138" spans="1:9" x14ac:dyDescent="0.3">
      <c r="A138" t="s">
        <v>1820</v>
      </c>
      <c r="B138" s="38">
        <v>42676</v>
      </c>
      <c r="C138" t="s">
        <v>97</v>
      </c>
      <c r="D138" t="s">
        <v>20</v>
      </c>
      <c r="E138" t="s">
        <v>20</v>
      </c>
      <c r="F138" t="s">
        <v>149</v>
      </c>
      <c r="G138" t="s">
        <v>20</v>
      </c>
    </row>
    <row r="139" spans="1:9" x14ac:dyDescent="0.3">
      <c r="A139" t="s">
        <v>1698</v>
      </c>
      <c r="B139" s="38">
        <v>42672</v>
      </c>
      <c r="C139" t="s">
        <v>103</v>
      </c>
      <c r="D139" t="s">
        <v>22</v>
      </c>
      <c r="E139" t="s">
        <v>22</v>
      </c>
      <c r="F139" t="s">
        <v>135</v>
      </c>
      <c r="G139" t="s">
        <v>22</v>
      </c>
      <c r="H139" s="38">
        <v>42684</v>
      </c>
    </row>
    <row r="140" spans="1:9" x14ac:dyDescent="0.3">
      <c r="A140" t="s">
        <v>1825</v>
      </c>
      <c r="B140" s="38">
        <v>42676</v>
      </c>
      <c r="C140" t="s">
        <v>97</v>
      </c>
      <c r="D140" t="s">
        <v>20</v>
      </c>
      <c r="E140" t="s">
        <v>20</v>
      </c>
      <c r="F140" t="s">
        <v>147</v>
      </c>
      <c r="G140" t="s">
        <v>20</v>
      </c>
    </row>
    <row r="141" spans="1:9" x14ac:dyDescent="0.3">
      <c r="A141" t="s">
        <v>1941</v>
      </c>
      <c r="B141" s="38">
        <v>42679</v>
      </c>
      <c r="C141" t="s">
        <v>173</v>
      </c>
      <c r="E141" t="s">
        <v>23</v>
      </c>
      <c r="F141" t="s">
        <v>173</v>
      </c>
      <c r="G141" t="s">
        <v>20</v>
      </c>
    </row>
    <row r="142" spans="1:9" x14ac:dyDescent="0.3">
      <c r="A142" t="s">
        <v>1942</v>
      </c>
      <c r="B142" s="38">
        <v>42600</v>
      </c>
      <c r="C142" t="s">
        <v>116</v>
      </c>
      <c r="D142" t="s">
        <v>23</v>
      </c>
      <c r="E142" t="s">
        <v>23</v>
      </c>
      <c r="F142" t="s">
        <v>163</v>
      </c>
      <c r="G142" t="s">
        <v>23</v>
      </c>
      <c r="H142" s="38">
        <v>42633</v>
      </c>
      <c r="I142" s="38">
        <v>42675</v>
      </c>
    </row>
    <row r="143" spans="1:9" x14ac:dyDescent="0.3">
      <c r="A143" t="s">
        <v>1732</v>
      </c>
      <c r="B143" s="38">
        <v>42678</v>
      </c>
      <c r="E143" t="s">
        <v>22</v>
      </c>
      <c r="F143" t="s">
        <v>172</v>
      </c>
      <c r="G143" t="s">
        <v>22</v>
      </c>
    </row>
    <row r="144" spans="1:9" x14ac:dyDescent="0.3">
      <c r="A144" t="s">
        <v>1690</v>
      </c>
      <c r="B144" s="38">
        <v>42670</v>
      </c>
      <c r="C144" t="s">
        <v>170</v>
      </c>
      <c r="E144" t="s">
        <v>21</v>
      </c>
      <c r="F144" t="s">
        <v>170</v>
      </c>
      <c r="G144" t="s">
        <v>21</v>
      </c>
      <c r="H144" s="38">
        <v>42688</v>
      </c>
    </row>
    <row r="145" spans="1:9" x14ac:dyDescent="0.3">
      <c r="A145" t="s">
        <v>1761</v>
      </c>
      <c r="B145" s="38">
        <v>42675</v>
      </c>
      <c r="C145" t="s">
        <v>653</v>
      </c>
      <c r="D145" t="s">
        <v>21</v>
      </c>
      <c r="E145" t="s">
        <v>21</v>
      </c>
      <c r="F145" t="s">
        <v>159</v>
      </c>
      <c r="G145" t="s">
        <v>21</v>
      </c>
    </row>
    <row r="146" spans="1:9" x14ac:dyDescent="0.3">
      <c r="A146" t="s">
        <v>1943</v>
      </c>
      <c r="B146" s="38">
        <v>42635</v>
      </c>
      <c r="C146" t="s">
        <v>794</v>
      </c>
      <c r="D146" t="s">
        <v>23</v>
      </c>
      <c r="E146" t="s">
        <v>23</v>
      </c>
      <c r="F146" t="s">
        <v>163</v>
      </c>
      <c r="G146" t="s">
        <v>23</v>
      </c>
      <c r="H146" s="38">
        <v>42674</v>
      </c>
      <c r="I146" s="38">
        <v>42691</v>
      </c>
    </row>
    <row r="147" spans="1:9" x14ac:dyDescent="0.3">
      <c r="A147" t="s">
        <v>1944</v>
      </c>
      <c r="B147" s="38">
        <v>42622</v>
      </c>
      <c r="C147" t="s">
        <v>173</v>
      </c>
      <c r="E147" t="s">
        <v>20</v>
      </c>
      <c r="F147" t="s">
        <v>173</v>
      </c>
      <c r="G147" t="s">
        <v>20</v>
      </c>
      <c r="H147" s="38">
        <v>42636</v>
      </c>
      <c r="I147" s="38">
        <v>42685</v>
      </c>
    </row>
    <row r="148" spans="1:9" x14ac:dyDescent="0.3">
      <c r="A148" t="s">
        <v>1945</v>
      </c>
      <c r="B148" s="38">
        <v>42655</v>
      </c>
      <c r="C148" t="s">
        <v>100</v>
      </c>
      <c r="D148" t="s">
        <v>24</v>
      </c>
      <c r="E148" t="s">
        <v>21</v>
      </c>
      <c r="F148" t="s">
        <v>160</v>
      </c>
      <c r="G148" t="s">
        <v>21</v>
      </c>
      <c r="H148" s="38">
        <v>42675</v>
      </c>
    </row>
    <row r="149" spans="1:9" x14ac:dyDescent="0.3">
      <c r="A149" t="s">
        <v>1946</v>
      </c>
      <c r="B149" s="38">
        <v>42625</v>
      </c>
      <c r="C149" t="s">
        <v>124</v>
      </c>
      <c r="D149" t="s">
        <v>23</v>
      </c>
      <c r="E149" t="s">
        <v>23</v>
      </c>
      <c r="F149" t="s">
        <v>163</v>
      </c>
      <c r="G149" t="s">
        <v>23</v>
      </c>
      <c r="H149" s="38">
        <v>42675</v>
      </c>
    </row>
    <row r="150" spans="1:9" x14ac:dyDescent="0.3">
      <c r="A150" t="s">
        <v>1947</v>
      </c>
      <c r="B150" s="38">
        <v>42647</v>
      </c>
      <c r="C150" t="s">
        <v>1948</v>
      </c>
      <c r="D150" t="s">
        <v>21</v>
      </c>
      <c r="E150" t="s">
        <v>21</v>
      </c>
      <c r="F150" t="s">
        <v>167</v>
      </c>
      <c r="G150" t="s">
        <v>21</v>
      </c>
      <c r="H150" s="38">
        <v>42677</v>
      </c>
    </row>
    <row r="151" spans="1:9" x14ac:dyDescent="0.3">
      <c r="A151" t="s">
        <v>1949</v>
      </c>
      <c r="B151" s="38">
        <v>42646</v>
      </c>
      <c r="E151" t="s">
        <v>20</v>
      </c>
      <c r="F151" t="s">
        <v>173</v>
      </c>
      <c r="G151" t="s">
        <v>20</v>
      </c>
      <c r="H151" s="38">
        <v>42684</v>
      </c>
    </row>
    <row r="152" spans="1:9" x14ac:dyDescent="0.3">
      <c r="A152" t="s">
        <v>1950</v>
      </c>
      <c r="B152" s="38">
        <v>42622</v>
      </c>
      <c r="E152" t="s">
        <v>26</v>
      </c>
      <c r="F152" t="s">
        <v>138</v>
      </c>
      <c r="G152" t="s">
        <v>26</v>
      </c>
      <c r="H152" s="38">
        <v>42629</v>
      </c>
      <c r="I152" s="38">
        <v>42677</v>
      </c>
    </row>
    <row r="153" spans="1:9" x14ac:dyDescent="0.3">
      <c r="A153" t="s">
        <v>1725</v>
      </c>
      <c r="B153" s="38">
        <v>42671</v>
      </c>
      <c r="C153" t="s">
        <v>158</v>
      </c>
      <c r="E153" t="s">
        <v>26</v>
      </c>
      <c r="F153" t="s">
        <v>151</v>
      </c>
      <c r="G153" t="s">
        <v>26</v>
      </c>
      <c r="H153" s="38">
        <v>42688</v>
      </c>
    </row>
    <row r="154" spans="1:9" x14ac:dyDescent="0.3">
      <c r="A154" t="s">
        <v>1798</v>
      </c>
      <c r="B154" s="38">
        <v>42675</v>
      </c>
      <c r="C154" t="s">
        <v>116</v>
      </c>
      <c r="D154" t="s">
        <v>23</v>
      </c>
      <c r="E154" t="s">
        <v>23</v>
      </c>
      <c r="F154" t="s">
        <v>163</v>
      </c>
      <c r="G154" t="s">
        <v>23</v>
      </c>
    </row>
    <row r="155" spans="1:9" x14ac:dyDescent="0.3">
      <c r="A155" t="s">
        <v>1951</v>
      </c>
      <c r="B155" s="38">
        <v>42646</v>
      </c>
      <c r="E155" t="s">
        <v>23</v>
      </c>
      <c r="F155" t="s">
        <v>148</v>
      </c>
      <c r="G155" t="s">
        <v>23</v>
      </c>
      <c r="H155" s="38">
        <v>42683</v>
      </c>
    </row>
    <row r="156" spans="1:9" x14ac:dyDescent="0.3">
      <c r="A156" t="s">
        <v>1952</v>
      </c>
      <c r="B156" s="38">
        <v>42635</v>
      </c>
      <c r="C156" t="s">
        <v>765</v>
      </c>
      <c r="D156" t="s">
        <v>23</v>
      </c>
      <c r="E156" t="s">
        <v>23</v>
      </c>
      <c r="F156" t="s">
        <v>168</v>
      </c>
      <c r="G156" t="s">
        <v>23</v>
      </c>
      <c r="H156" s="38">
        <v>42681</v>
      </c>
    </row>
    <row r="157" spans="1:9" x14ac:dyDescent="0.3">
      <c r="A157" t="s">
        <v>1953</v>
      </c>
      <c r="B157" s="38">
        <v>42635</v>
      </c>
      <c r="C157" t="s">
        <v>70</v>
      </c>
      <c r="D157" t="s">
        <v>20</v>
      </c>
      <c r="E157" t="s">
        <v>20</v>
      </c>
      <c r="F157" t="s">
        <v>147</v>
      </c>
      <c r="G157" t="s">
        <v>20</v>
      </c>
      <c r="H157" s="38">
        <v>42685</v>
      </c>
    </row>
    <row r="158" spans="1:9" x14ac:dyDescent="0.3">
      <c r="A158" t="s">
        <v>1954</v>
      </c>
      <c r="B158" s="38">
        <v>42607</v>
      </c>
      <c r="C158" t="s">
        <v>1955</v>
      </c>
      <c r="D158" t="s">
        <v>20</v>
      </c>
      <c r="E158" t="s">
        <v>20</v>
      </c>
      <c r="F158" t="s">
        <v>152</v>
      </c>
      <c r="G158" t="s">
        <v>20</v>
      </c>
      <c r="H158" s="38">
        <v>42640</v>
      </c>
      <c r="I158" s="38">
        <v>42678</v>
      </c>
    </row>
    <row r="159" spans="1:9" x14ac:dyDescent="0.3">
      <c r="A159" t="s">
        <v>1956</v>
      </c>
      <c r="B159" s="38">
        <v>42607</v>
      </c>
      <c r="C159" t="s">
        <v>44</v>
      </c>
      <c r="D159" t="s">
        <v>22</v>
      </c>
      <c r="E159" t="s">
        <v>22</v>
      </c>
      <c r="F159" t="s">
        <v>164</v>
      </c>
      <c r="G159" t="s">
        <v>22</v>
      </c>
      <c r="H159" s="38">
        <v>42628</v>
      </c>
      <c r="I159" s="38">
        <v>42688</v>
      </c>
    </row>
    <row r="160" spans="1:9" x14ac:dyDescent="0.3">
      <c r="A160" t="s">
        <v>1957</v>
      </c>
      <c r="B160" s="38">
        <v>42653</v>
      </c>
      <c r="C160" t="s">
        <v>98</v>
      </c>
      <c r="D160" t="s">
        <v>23</v>
      </c>
      <c r="E160" t="s">
        <v>23</v>
      </c>
      <c r="F160" t="s">
        <v>171</v>
      </c>
      <c r="G160" t="s">
        <v>23</v>
      </c>
      <c r="H160" s="38">
        <v>42685</v>
      </c>
    </row>
    <row r="161" spans="1:9" x14ac:dyDescent="0.3">
      <c r="A161" t="s">
        <v>1958</v>
      </c>
      <c r="B161" s="38">
        <v>42653</v>
      </c>
      <c r="C161" t="s">
        <v>48</v>
      </c>
      <c r="D161" t="s">
        <v>24</v>
      </c>
      <c r="E161" t="s">
        <v>21</v>
      </c>
      <c r="F161" t="s">
        <v>167</v>
      </c>
      <c r="G161" t="s">
        <v>21</v>
      </c>
      <c r="H161" s="38">
        <v>42678</v>
      </c>
    </row>
    <row r="162" spans="1:9" x14ac:dyDescent="0.3">
      <c r="A162" t="s">
        <v>1959</v>
      </c>
      <c r="B162" s="38">
        <v>42681</v>
      </c>
      <c r="C162" t="s">
        <v>122</v>
      </c>
      <c r="D162" t="s">
        <v>23</v>
      </c>
      <c r="E162" t="s">
        <v>22</v>
      </c>
      <c r="F162" t="s">
        <v>135</v>
      </c>
      <c r="G162" t="s">
        <v>22</v>
      </c>
    </row>
    <row r="163" spans="1:9" x14ac:dyDescent="0.3">
      <c r="A163" t="s">
        <v>1772</v>
      </c>
      <c r="B163" s="38">
        <v>42682</v>
      </c>
      <c r="C163" t="s">
        <v>333</v>
      </c>
      <c r="D163" t="s">
        <v>23</v>
      </c>
      <c r="E163" t="s">
        <v>22</v>
      </c>
      <c r="F163" t="s">
        <v>168</v>
      </c>
      <c r="G163" t="s">
        <v>23</v>
      </c>
    </row>
    <row r="164" spans="1:9" x14ac:dyDescent="0.3">
      <c r="A164" t="s">
        <v>1960</v>
      </c>
      <c r="B164" s="38">
        <v>42663</v>
      </c>
      <c r="C164" t="s">
        <v>64</v>
      </c>
      <c r="D164" t="s">
        <v>20</v>
      </c>
      <c r="E164" t="s">
        <v>25</v>
      </c>
      <c r="F164" t="s">
        <v>64</v>
      </c>
      <c r="G164" t="s">
        <v>20</v>
      </c>
      <c r="H164" s="38">
        <v>42691</v>
      </c>
    </row>
    <row r="165" spans="1:9" x14ac:dyDescent="0.3">
      <c r="A165" t="s">
        <v>1961</v>
      </c>
      <c r="B165" s="38">
        <v>42682</v>
      </c>
      <c r="C165" t="s">
        <v>148</v>
      </c>
      <c r="E165" t="s">
        <v>23</v>
      </c>
      <c r="F165" t="s">
        <v>148</v>
      </c>
      <c r="G165" t="s">
        <v>23</v>
      </c>
    </row>
    <row r="166" spans="1:9" x14ac:dyDescent="0.3">
      <c r="A166" t="s">
        <v>1962</v>
      </c>
      <c r="B166" s="38">
        <v>42594</v>
      </c>
      <c r="C166" t="s">
        <v>124</v>
      </c>
      <c r="D166" t="s">
        <v>23</v>
      </c>
      <c r="E166" t="s">
        <v>22</v>
      </c>
      <c r="F166" t="s">
        <v>172</v>
      </c>
      <c r="G166" t="s">
        <v>22</v>
      </c>
      <c r="H166" s="38">
        <v>42620</v>
      </c>
      <c r="I166" s="38">
        <v>42683</v>
      </c>
    </row>
    <row r="167" spans="1:9" x14ac:dyDescent="0.3">
      <c r="A167" t="s">
        <v>1669</v>
      </c>
      <c r="B167" s="38">
        <v>42663</v>
      </c>
      <c r="C167" t="s">
        <v>118</v>
      </c>
      <c r="D167" t="s">
        <v>22</v>
      </c>
      <c r="E167" t="s">
        <v>26</v>
      </c>
      <c r="F167" t="s">
        <v>150</v>
      </c>
      <c r="G167" t="s">
        <v>22</v>
      </c>
      <c r="H167" s="38">
        <v>42688</v>
      </c>
    </row>
    <row r="168" spans="1:9" x14ac:dyDescent="0.3">
      <c r="A168" t="s">
        <v>1963</v>
      </c>
      <c r="B168" s="38">
        <v>42643</v>
      </c>
      <c r="C168" t="s">
        <v>78</v>
      </c>
      <c r="D168" t="s">
        <v>20</v>
      </c>
      <c r="E168" t="s">
        <v>20</v>
      </c>
      <c r="F168" t="s">
        <v>149</v>
      </c>
      <c r="G168" t="s">
        <v>20</v>
      </c>
      <c r="H168" s="38">
        <v>42676</v>
      </c>
    </row>
    <row r="169" spans="1:9" x14ac:dyDescent="0.3">
      <c r="A169" t="s">
        <v>1964</v>
      </c>
      <c r="B169" s="38">
        <v>42642</v>
      </c>
      <c r="E169" t="s">
        <v>23</v>
      </c>
      <c r="F169" t="s">
        <v>161</v>
      </c>
      <c r="G169" t="s">
        <v>23</v>
      </c>
      <c r="H169" s="38">
        <v>42690</v>
      </c>
    </row>
    <row r="170" spans="1:9" x14ac:dyDescent="0.3">
      <c r="A170" t="s">
        <v>1965</v>
      </c>
      <c r="B170" s="38">
        <v>42642</v>
      </c>
      <c r="C170" t="s">
        <v>99</v>
      </c>
      <c r="D170" t="s">
        <v>24</v>
      </c>
      <c r="E170" t="s">
        <v>21</v>
      </c>
      <c r="F170" t="s">
        <v>167</v>
      </c>
      <c r="G170" t="s">
        <v>21</v>
      </c>
      <c r="H170" s="38">
        <v>42677</v>
      </c>
    </row>
    <row r="171" spans="1:9" x14ac:dyDescent="0.3">
      <c r="A171" t="s">
        <v>1966</v>
      </c>
      <c r="B171" s="38">
        <v>42613</v>
      </c>
      <c r="C171" t="s">
        <v>129</v>
      </c>
      <c r="D171" t="s">
        <v>20</v>
      </c>
      <c r="E171" t="s">
        <v>20</v>
      </c>
      <c r="F171" t="s">
        <v>152</v>
      </c>
      <c r="G171" t="s">
        <v>20</v>
      </c>
      <c r="H171" s="38">
        <v>42685</v>
      </c>
    </row>
    <row r="172" spans="1:9" x14ac:dyDescent="0.3">
      <c r="A172" t="s">
        <v>1967</v>
      </c>
      <c r="B172" s="38">
        <v>42657</v>
      </c>
      <c r="C172" t="s">
        <v>126</v>
      </c>
      <c r="D172" t="s">
        <v>25</v>
      </c>
      <c r="E172" t="s">
        <v>25</v>
      </c>
      <c r="F172" t="s">
        <v>157</v>
      </c>
      <c r="G172" t="s">
        <v>25</v>
      </c>
      <c r="H172" s="38">
        <v>42685</v>
      </c>
    </row>
    <row r="173" spans="1:9" x14ac:dyDescent="0.3">
      <c r="A173" t="s">
        <v>1787</v>
      </c>
      <c r="B173" s="38">
        <v>42677</v>
      </c>
      <c r="C173" t="s">
        <v>80</v>
      </c>
      <c r="D173" t="s">
        <v>23</v>
      </c>
      <c r="E173" t="s">
        <v>23</v>
      </c>
      <c r="F173" t="s">
        <v>141</v>
      </c>
      <c r="G173" t="s">
        <v>23</v>
      </c>
    </row>
    <row r="174" spans="1:9" x14ac:dyDescent="0.3">
      <c r="A174" t="s">
        <v>1968</v>
      </c>
      <c r="B174" s="38">
        <v>42639</v>
      </c>
      <c r="C174" t="s">
        <v>129</v>
      </c>
      <c r="D174" t="s">
        <v>20</v>
      </c>
      <c r="E174" t="s">
        <v>20</v>
      </c>
      <c r="F174" t="s">
        <v>144</v>
      </c>
      <c r="G174" t="s">
        <v>20</v>
      </c>
      <c r="H174" s="38">
        <v>42684</v>
      </c>
    </row>
    <row r="175" spans="1:9" x14ac:dyDescent="0.3">
      <c r="A175" t="s">
        <v>1969</v>
      </c>
      <c r="B175" s="38">
        <v>42639</v>
      </c>
      <c r="C175" t="s">
        <v>119</v>
      </c>
      <c r="D175" t="s">
        <v>26</v>
      </c>
      <c r="E175" t="s">
        <v>26</v>
      </c>
      <c r="F175" t="s">
        <v>925</v>
      </c>
      <c r="G175" t="s">
        <v>26</v>
      </c>
      <c r="H175" s="38">
        <v>42649</v>
      </c>
      <c r="I175" s="38">
        <v>42688</v>
      </c>
    </row>
    <row r="176" spans="1:9" x14ac:dyDescent="0.3">
      <c r="A176" t="s">
        <v>1970</v>
      </c>
      <c r="B176" s="38">
        <v>42612</v>
      </c>
      <c r="C176" t="s">
        <v>1971</v>
      </c>
      <c r="D176" t="s">
        <v>20</v>
      </c>
      <c r="E176" t="s">
        <v>20</v>
      </c>
      <c r="F176" t="s">
        <v>152</v>
      </c>
      <c r="G176" t="s">
        <v>20</v>
      </c>
      <c r="H176" s="38">
        <v>42634</v>
      </c>
      <c r="I176" s="38">
        <v>42681</v>
      </c>
    </row>
    <row r="177" spans="1:9" x14ac:dyDescent="0.3">
      <c r="A177" t="s">
        <v>1972</v>
      </c>
      <c r="B177" s="38">
        <v>42612</v>
      </c>
      <c r="C177" t="s">
        <v>99</v>
      </c>
      <c r="D177" t="s">
        <v>24</v>
      </c>
      <c r="E177" t="s">
        <v>21</v>
      </c>
      <c r="F177" t="s">
        <v>160</v>
      </c>
      <c r="G177" t="s">
        <v>21</v>
      </c>
      <c r="H177" s="38">
        <v>42675</v>
      </c>
    </row>
    <row r="178" spans="1:9" x14ac:dyDescent="0.3">
      <c r="A178" t="s">
        <v>1973</v>
      </c>
      <c r="B178" s="38">
        <v>42612</v>
      </c>
      <c r="E178" t="s">
        <v>20</v>
      </c>
      <c r="F178" t="s">
        <v>916</v>
      </c>
      <c r="G178" t="s">
        <v>20</v>
      </c>
      <c r="H178" s="38">
        <v>42636</v>
      </c>
      <c r="I178" s="38">
        <v>42676</v>
      </c>
    </row>
    <row r="179" spans="1:9" x14ac:dyDescent="0.3">
      <c r="A179" t="s">
        <v>1801</v>
      </c>
      <c r="B179" s="38">
        <v>42672</v>
      </c>
      <c r="C179" t="s">
        <v>119</v>
      </c>
      <c r="D179" t="s">
        <v>26</v>
      </c>
      <c r="E179" t="s">
        <v>26</v>
      </c>
      <c r="F179" t="s">
        <v>138</v>
      </c>
      <c r="G179" t="s">
        <v>26</v>
      </c>
      <c r="H179" s="38">
        <v>42690</v>
      </c>
    </row>
    <row r="180" spans="1:9" x14ac:dyDescent="0.3">
      <c r="A180" t="s">
        <v>1974</v>
      </c>
      <c r="B180" s="38">
        <v>42614</v>
      </c>
      <c r="C180" t="s">
        <v>594</v>
      </c>
      <c r="D180" t="s">
        <v>20</v>
      </c>
      <c r="E180" t="s">
        <v>20</v>
      </c>
      <c r="F180" t="s">
        <v>916</v>
      </c>
      <c r="G180" t="s">
        <v>20</v>
      </c>
      <c r="H180" s="38">
        <v>42675</v>
      </c>
    </row>
    <row r="181" spans="1:9" x14ac:dyDescent="0.3">
      <c r="A181" t="s">
        <v>1975</v>
      </c>
      <c r="B181" s="38">
        <v>42646</v>
      </c>
      <c r="C181" t="s">
        <v>129</v>
      </c>
      <c r="D181" t="s">
        <v>20</v>
      </c>
      <c r="E181" t="s">
        <v>20</v>
      </c>
      <c r="F181" t="s">
        <v>152</v>
      </c>
      <c r="G181" t="s">
        <v>20</v>
      </c>
      <c r="H181" s="38">
        <v>42685</v>
      </c>
    </row>
    <row r="182" spans="1:9" x14ac:dyDescent="0.3">
      <c r="A182" t="s">
        <v>1677</v>
      </c>
      <c r="B182" s="38">
        <v>42654</v>
      </c>
      <c r="C182" t="s">
        <v>109</v>
      </c>
      <c r="D182" t="s">
        <v>24</v>
      </c>
      <c r="E182" t="s">
        <v>21</v>
      </c>
      <c r="F182" t="s">
        <v>170</v>
      </c>
      <c r="G182" t="s">
        <v>21</v>
      </c>
      <c r="H182" s="38">
        <v>42683</v>
      </c>
    </row>
    <row r="183" spans="1:9" x14ac:dyDescent="0.3">
      <c r="A183" t="s">
        <v>1581</v>
      </c>
      <c r="B183" s="38">
        <v>42662</v>
      </c>
      <c r="C183" t="s">
        <v>129</v>
      </c>
      <c r="D183" t="s">
        <v>20</v>
      </c>
      <c r="E183" t="s">
        <v>20</v>
      </c>
      <c r="F183" t="s">
        <v>960</v>
      </c>
      <c r="G183" t="s">
        <v>20</v>
      </c>
      <c r="H183" s="38">
        <v>42691</v>
      </c>
    </row>
    <row r="184" spans="1:9" x14ac:dyDescent="0.3">
      <c r="A184" t="s">
        <v>1783</v>
      </c>
      <c r="B184" s="38">
        <v>42681</v>
      </c>
      <c r="C184" t="s">
        <v>109</v>
      </c>
      <c r="D184" t="s">
        <v>24</v>
      </c>
      <c r="E184" t="s">
        <v>21</v>
      </c>
      <c r="F184" t="s">
        <v>170</v>
      </c>
      <c r="G184" t="s">
        <v>21</v>
      </c>
    </row>
    <row r="185" spans="1:9" x14ac:dyDescent="0.3">
      <c r="A185" t="s">
        <v>1976</v>
      </c>
      <c r="B185" s="38">
        <v>42681</v>
      </c>
      <c r="C185" t="s">
        <v>111</v>
      </c>
      <c r="D185" t="s">
        <v>23</v>
      </c>
      <c r="E185" t="s">
        <v>23</v>
      </c>
      <c r="F185" t="s">
        <v>148</v>
      </c>
      <c r="G185" t="s">
        <v>23</v>
      </c>
    </row>
    <row r="186" spans="1:9" x14ac:dyDescent="0.3">
      <c r="A186" t="s">
        <v>1805</v>
      </c>
      <c r="B186" s="38">
        <v>42677</v>
      </c>
      <c r="C186" t="s">
        <v>163</v>
      </c>
      <c r="E186" t="s">
        <v>23</v>
      </c>
      <c r="F186" t="s">
        <v>163</v>
      </c>
      <c r="G186" t="s">
        <v>23</v>
      </c>
    </row>
    <row r="187" spans="1:9" x14ac:dyDescent="0.3">
      <c r="A187" t="s">
        <v>1977</v>
      </c>
      <c r="B187" s="38">
        <v>42681</v>
      </c>
      <c r="C187" t="s">
        <v>46</v>
      </c>
      <c r="D187" t="s">
        <v>20</v>
      </c>
      <c r="E187" t="s">
        <v>23</v>
      </c>
      <c r="F187" t="s">
        <v>171</v>
      </c>
      <c r="G187" t="s">
        <v>23</v>
      </c>
    </row>
    <row r="188" spans="1:9" x14ac:dyDescent="0.3">
      <c r="A188" t="s">
        <v>1834</v>
      </c>
      <c r="B188" s="38">
        <v>42681</v>
      </c>
      <c r="C188" t="s">
        <v>100</v>
      </c>
      <c r="D188" t="s">
        <v>24</v>
      </c>
      <c r="E188" t="s">
        <v>21</v>
      </c>
      <c r="F188" t="s">
        <v>160</v>
      </c>
      <c r="G188" t="s">
        <v>21</v>
      </c>
    </row>
    <row r="189" spans="1:9" x14ac:dyDescent="0.3">
      <c r="A189" t="s">
        <v>1978</v>
      </c>
      <c r="B189" s="38">
        <v>42647</v>
      </c>
      <c r="C189" t="s">
        <v>116</v>
      </c>
      <c r="D189" t="s">
        <v>23</v>
      </c>
      <c r="E189" t="s">
        <v>23</v>
      </c>
      <c r="F189" t="s">
        <v>148</v>
      </c>
      <c r="G189" t="s">
        <v>23</v>
      </c>
      <c r="H189" s="38">
        <v>42678</v>
      </c>
    </row>
    <row r="190" spans="1:9" x14ac:dyDescent="0.3">
      <c r="A190" t="s">
        <v>1979</v>
      </c>
      <c r="B190" s="38">
        <v>42647</v>
      </c>
      <c r="C190" t="s">
        <v>41</v>
      </c>
      <c r="D190" t="s">
        <v>25</v>
      </c>
      <c r="E190" t="s">
        <v>25</v>
      </c>
      <c r="F190" t="s">
        <v>157</v>
      </c>
      <c r="G190" t="s">
        <v>25</v>
      </c>
      <c r="H190" s="38">
        <v>42681</v>
      </c>
    </row>
    <row r="191" spans="1:9" x14ac:dyDescent="0.3">
      <c r="A191" t="s">
        <v>1980</v>
      </c>
      <c r="B191" s="38">
        <v>42629</v>
      </c>
      <c r="C191" t="s">
        <v>45</v>
      </c>
      <c r="D191" t="s">
        <v>20</v>
      </c>
      <c r="E191" t="s">
        <v>20</v>
      </c>
      <c r="F191" t="s">
        <v>173</v>
      </c>
      <c r="G191" t="s">
        <v>20</v>
      </c>
      <c r="H191" s="38">
        <v>42684</v>
      </c>
    </row>
    <row r="192" spans="1:9" x14ac:dyDescent="0.3">
      <c r="A192" t="s">
        <v>1981</v>
      </c>
      <c r="B192" s="38">
        <v>42629</v>
      </c>
      <c r="E192" t="s">
        <v>26</v>
      </c>
      <c r="F192" t="s">
        <v>146</v>
      </c>
      <c r="G192" t="s">
        <v>26</v>
      </c>
      <c r="H192" s="38">
        <v>42642</v>
      </c>
      <c r="I192" s="38">
        <v>42676</v>
      </c>
    </row>
    <row r="193" spans="1:9" x14ac:dyDescent="0.3">
      <c r="A193" t="s">
        <v>1982</v>
      </c>
      <c r="B193" s="38">
        <v>42629</v>
      </c>
      <c r="C193" t="s">
        <v>1431</v>
      </c>
      <c r="D193" t="s">
        <v>23</v>
      </c>
      <c r="E193" t="s">
        <v>23</v>
      </c>
      <c r="F193" t="s">
        <v>168</v>
      </c>
      <c r="G193" t="s">
        <v>23</v>
      </c>
      <c r="H193" s="38">
        <v>42675</v>
      </c>
    </row>
    <row r="194" spans="1:9" x14ac:dyDescent="0.3">
      <c r="A194" t="s">
        <v>1692</v>
      </c>
      <c r="B194" s="38">
        <v>42677</v>
      </c>
      <c r="C194" t="s">
        <v>83</v>
      </c>
      <c r="D194" t="s">
        <v>25</v>
      </c>
      <c r="E194" t="s">
        <v>25</v>
      </c>
      <c r="F194" t="s">
        <v>157</v>
      </c>
      <c r="G194" t="s">
        <v>25</v>
      </c>
    </row>
    <row r="195" spans="1:9" x14ac:dyDescent="0.3">
      <c r="A195" t="s">
        <v>1983</v>
      </c>
      <c r="B195" s="38">
        <v>42616</v>
      </c>
      <c r="C195" t="s">
        <v>1984</v>
      </c>
      <c r="D195" t="s">
        <v>23</v>
      </c>
      <c r="E195" t="s">
        <v>23</v>
      </c>
      <c r="F195" t="s">
        <v>163</v>
      </c>
      <c r="G195" t="s">
        <v>23</v>
      </c>
      <c r="H195" s="38">
        <v>42657</v>
      </c>
      <c r="I195" s="38">
        <v>42682</v>
      </c>
    </row>
    <row r="196" spans="1:9" x14ac:dyDescent="0.3">
      <c r="A196" t="s">
        <v>1696</v>
      </c>
      <c r="B196" s="38">
        <v>42681</v>
      </c>
      <c r="C196" t="s">
        <v>113</v>
      </c>
      <c r="D196" t="s">
        <v>23</v>
      </c>
      <c r="E196" t="s">
        <v>23</v>
      </c>
      <c r="F196" t="s">
        <v>168</v>
      </c>
      <c r="G196" t="s">
        <v>23</v>
      </c>
    </row>
    <row r="197" spans="1:9" x14ac:dyDescent="0.3">
      <c r="A197" t="s">
        <v>1985</v>
      </c>
      <c r="B197" s="38">
        <v>42682</v>
      </c>
      <c r="C197" t="s">
        <v>68</v>
      </c>
      <c r="D197" t="s">
        <v>25</v>
      </c>
      <c r="E197" t="s">
        <v>25</v>
      </c>
      <c r="F197" t="s">
        <v>136</v>
      </c>
      <c r="G197" t="s">
        <v>25</v>
      </c>
    </row>
    <row r="198" spans="1:9" x14ac:dyDescent="0.3">
      <c r="A198" t="s">
        <v>1816</v>
      </c>
      <c r="B198" s="38">
        <v>42679</v>
      </c>
      <c r="E198" t="s">
        <v>25</v>
      </c>
      <c r="F198" t="s">
        <v>156</v>
      </c>
      <c r="G198" t="s">
        <v>25</v>
      </c>
    </row>
    <row r="199" spans="1:9" x14ac:dyDescent="0.3">
      <c r="A199" t="s">
        <v>1986</v>
      </c>
      <c r="B199" s="38">
        <v>42678</v>
      </c>
      <c r="C199" t="s">
        <v>298</v>
      </c>
      <c r="E199" t="s">
        <v>20</v>
      </c>
      <c r="F199" t="s">
        <v>64</v>
      </c>
      <c r="G199" t="s">
        <v>20</v>
      </c>
    </row>
    <row r="200" spans="1:9" x14ac:dyDescent="0.3">
      <c r="A200" t="s">
        <v>1987</v>
      </c>
      <c r="B200" s="38">
        <v>42679</v>
      </c>
      <c r="C200" t="s">
        <v>109</v>
      </c>
      <c r="D200" t="s">
        <v>24</v>
      </c>
      <c r="E200" t="s">
        <v>21</v>
      </c>
      <c r="F200" t="s">
        <v>170</v>
      </c>
      <c r="G200" t="s">
        <v>21</v>
      </c>
    </row>
    <row r="201" spans="1:9" x14ac:dyDescent="0.3">
      <c r="A201" t="s">
        <v>1755</v>
      </c>
      <c r="B201" s="38">
        <v>42679</v>
      </c>
      <c r="E201" t="s">
        <v>22</v>
      </c>
      <c r="F201" t="s">
        <v>172</v>
      </c>
      <c r="G201" t="s">
        <v>22</v>
      </c>
    </row>
    <row r="202" spans="1:9" x14ac:dyDescent="0.3">
      <c r="A202" t="s">
        <v>1988</v>
      </c>
      <c r="B202" s="38">
        <v>42679</v>
      </c>
      <c r="C202" t="s">
        <v>74</v>
      </c>
      <c r="D202" t="s">
        <v>20</v>
      </c>
      <c r="E202" t="s">
        <v>20</v>
      </c>
      <c r="F202" t="s">
        <v>152</v>
      </c>
      <c r="G202" t="s">
        <v>20</v>
      </c>
    </row>
    <row r="203" spans="1:9" x14ac:dyDescent="0.3">
      <c r="A203" t="s">
        <v>1679</v>
      </c>
      <c r="B203" s="38">
        <v>42677</v>
      </c>
      <c r="C203" t="s">
        <v>80</v>
      </c>
      <c r="D203" t="s">
        <v>23</v>
      </c>
      <c r="E203" t="s">
        <v>23</v>
      </c>
      <c r="F203" t="s">
        <v>141</v>
      </c>
      <c r="G203" t="s">
        <v>23</v>
      </c>
    </row>
    <row r="204" spans="1:9" x14ac:dyDescent="0.3">
      <c r="A204" t="s">
        <v>1749</v>
      </c>
      <c r="B204" s="38">
        <v>42679</v>
      </c>
      <c r="C204" t="s">
        <v>117</v>
      </c>
      <c r="D204" t="s">
        <v>22</v>
      </c>
      <c r="E204" t="s">
        <v>26</v>
      </c>
      <c r="F204" t="s">
        <v>138</v>
      </c>
      <c r="G204" t="s">
        <v>26</v>
      </c>
    </row>
    <row r="205" spans="1:9" x14ac:dyDescent="0.3">
      <c r="A205" t="s">
        <v>1595</v>
      </c>
      <c r="B205" s="38">
        <v>42661</v>
      </c>
      <c r="C205" t="s">
        <v>115</v>
      </c>
      <c r="D205" t="s">
        <v>22</v>
      </c>
      <c r="E205" t="s">
        <v>26</v>
      </c>
      <c r="F205" t="s">
        <v>150</v>
      </c>
      <c r="G205" t="s">
        <v>22</v>
      </c>
      <c r="H205" s="38">
        <v>42677</v>
      </c>
    </row>
    <row r="206" spans="1:9" x14ac:dyDescent="0.3">
      <c r="A206" t="s">
        <v>1989</v>
      </c>
      <c r="B206" s="38">
        <v>42681</v>
      </c>
      <c r="C206" t="s">
        <v>334</v>
      </c>
      <c r="D206" t="s">
        <v>23</v>
      </c>
      <c r="E206" t="s">
        <v>23</v>
      </c>
      <c r="F206" t="s">
        <v>169</v>
      </c>
      <c r="G206" t="s">
        <v>23</v>
      </c>
    </row>
    <row r="207" spans="1:9" x14ac:dyDescent="0.3">
      <c r="A207" t="s">
        <v>1990</v>
      </c>
      <c r="B207" s="38">
        <v>42640</v>
      </c>
      <c r="C207" t="s">
        <v>112</v>
      </c>
      <c r="D207" t="s">
        <v>23</v>
      </c>
      <c r="E207" t="s">
        <v>23</v>
      </c>
      <c r="F207" t="s">
        <v>169</v>
      </c>
      <c r="G207" t="s">
        <v>23</v>
      </c>
      <c r="H207" s="38">
        <v>42681</v>
      </c>
    </row>
    <row r="208" spans="1:9" x14ac:dyDescent="0.3">
      <c r="A208" t="s">
        <v>1991</v>
      </c>
      <c r="B208" s="38">
        <v>42640</v>
      </c>
      <c r="C208" t="s">
        <v>47</v>
      </c>
      <c r="D208" t="s">
        <v>20</v>
      </c>
      <c r="E208" t="s">
        <v>20</v>
      </c>
      <c r="F208" t="s">
        <v>960</v>
      </c>
      <c r="G208" t="s">
        <v>20</v>
      </c>
      <c r="H208" s="38">
        <v>42689</v>
      </c>
    </row>
    <row r="209" spans="1:9" x14ac:dyDescent="0.3">
      <c r="A209" t="s">
        <v>1992</v>
      </c>
      <c r="B209" s="38">
        <v>42640</v>
      </c>
      <c r="C209" t="s">
        <v>85</v>
      </c>
      <c r="D209" t="s">
        <v>23</v>
      </c>
      <c r="E209" t="s">
        <v>23</v>
      </c>
      <c r="F209" t="s">
        <v>148</v>
      </c>
      <c r="G209" t="s">
        <v>23</v>
      </c>
      <c r="H209" s="38">
        <v>42676</v>
      </c>
    </row>
    <row r="210" spans="1:9" x14ac:dyDescent="0.3">
      <c r="A210" t="s">
        <v>1993</v>
      </c>
      <c r="B210" s="38">
        <v>42640</v>
      </c>
      <c r="C210" t="s">
        <v>107</v>
      </c>
      <c r="D210" t="s">
        <v>20</v>
      </c>
      <c r="E210" t="s">
        <v>20</v>
      </c>
      <c r="F210" t="s">
        <v>144</v>
      </c>
      <c r="G210" t="s">
        <v>20</v>
      </c>
      <c r="H210" s="38">
        <v>42685</v>
      </c>
    </row>
    <row r="211" spans="1:9" x14ac:dyDescent="0.3">
      <c r="A211" t="s">
        <v>1629</v>
      </c>
      <c r="B211" s="38">
        <v>42677</v>
      </c>
      <c r="C211" t="s">
        <v>101</v>
      </c>
      <c r="D211" t="s">
        <v>20</v>
      </c>
      <c r="E211" t="s">
        <v>20</v>
      </c>
      <c r="F211" t="s">
        <v>147</v>
      </c>
      <c r="G211" t="s">
        <v>20</v>
      </c>
    </row>
    <row r="212" spans="1:9" x14ac:dyDescent="0.3">
      <c r="A212" t="s">
        <v>1994</v>
      </c>
      <c r="B212" s="38">
        <v>42681</v>
      </c>
      <c r="C212" t="s">
        <v>88</v>
      </c>
      <c r="D212" t="s">
        <v>25</v>
      </c>
      <c r="E212" t="s">
        <v>25</v>
      </c>
      <c r="F212" t="s">
        <v>165</v>
      </c>
      <c r="G212" t="s">
        <v>25</v>
      </c>
    </row>
    <row r="213" spans="1:9" x14ac:dyDescent="0.3">
      <c r="A213" t="s">
        <v>1995</v>
      </c>
      <c r="B213" s="38">
        <v>42651</v>
      </c>
      <c r="C213" t="s">
        <v>89</v>
      </c>
      <c r="D213" t="s">
        <v>21</v>
      </c>
      <c r="E213" t="s">
        <v>21</v>
      </c>
      <c r="F213" t="s">
        <v>145</v>
      </c>
      <c r="G213" t="s">
        <v>21</v>
      </c>
      <c r="H213" s="38">
        <v>42677</v>
      </c>
    </row>
    <row r="214" spans="1:9" x14ac:dyDescent="0.3">
      <c r="A214" t="s">
        <v>1996</v>
      </c>
      <c r="B214" s="38">
        <v>42590</v>
      </c>
      <c r="C214" t="s">
        <v>1997</v>
      </c>
      <c r="D214" t="s">
        <v>23</v>
      </c>
      <c r="E214" t="s">
        <v>23</v>
      </c>
      <c r="F214" t="s">
        <v>163</v>
      </c>
      <c r="G214" t="s">
        <v>23</v>
      </c>
      <c r="H214" s="38">
        <v>42622</v>
      </c>
      <c r="I214" s="38">
        <v>42681</v>
      </c>
    </row>
    <row r="215" spans="1:9" x14ac:dyDescent="0.3">
      <c r="A215" t="s">
        <v>1803</v>
      </c>
      <c r="B215" s="38">
        <v>42682</v>
      </c>
      <c r="C215" t="s">
        <v>95</v>
      </c>
      <c r="D215" t="s">
        <v>23</v>
      </c>
      <c r="E215" t="s">
        <v>23</v>
      </c>
      <c r="F215" t="s">
        <v>161</v>
      </c>
      <c r="G215" t="s">
        <v>23</v>
      </c>
    </row>
    <row r="216" spans="1:9" x14ac:dyDescent="0.3">
      <c r="A216" t="s">
        <v>1998</v>
      </c>
      <c r="B216" s="38">
        <v>42684</v>
      </c>
      <c r="E216" t="s">
        <v>23</v>
      </c>
      <c r="F216" t="s">
        <v>148</v>
      </c>
      <c r="G216" t="s">
        <v>23</v>
      </c>
    </row>
    <row r="217" spans="1:9" x14ac:dyDescent="0.3">
      <c r="A217" t="s">
        <v>1999</v>
      </c>
      <c r="B217" s="38">
        <v>42679</v>
      </c>
      <c r="E217" t="s">
        <v>20</v>
      </c>
      <c r="F217" t="s">
        <v>140</v>
      </c>
      <c r="G217" t="s">
        <v>20</v>
      </c>
    </row>
    <row r="218" spans="1:9" x14ac:dyDescent="0.3">
      <c r="A218" t="s">
        <v>1747</v>
      </c>
      <c r="B218" s="38">
        <v>42679</v>
      </c>
      <c r="C218" t="s">
        <v>104</v>
      </c>
      <c r="D218" t="s">
        <v>22</v>
      </c>
      <c r="E218" t="s">
        <v>26</v>
      </c>
      <c r="F218" t="s">
        <v>142</v>
      </c>
      <c r="G218" t="s">
        <v>22</v>
      </c>
    </row>
    <row r="219" spans="1:9" x14ac:dyDescent="0.3">
      <c r="A219" t="s">
        <v>2000</v>
      </c>
      <c r="B219" s="38">
        <v>42591</v>
      </c>
      <c r="C219" t="s">
        <v>2001</v>
      </c>
      <c r="D219" t="s">
        <v>26</v>
      </c>
      <c r="E219" t="s">
        <v>26</v>
      </c>
      <c r="F219" t="s">
        <v>925</v>
      </c>
      <c r="G219" t="s">
        <v>26</v>
      </c>
      <c r="H219" s="38">
        <v>42625</v>
      </c>
      <c r="I219" s="38">
        <v>42677</v>
      </c>
    </row>
    <row r="220" spans="1:9" x14ac:dyDescent="0.3">
      <c r="A220" t="s">
        <v>2002</v>
      </c>
      <c r="B220" s="38">
        <v>42679</v>
      </c>
      <c r="E220" t="s">
        <v>26</v>
      </c>
      <c r="F220" t="s">
        <v>139</v>
      </c>
      <c r="G220" t="s">
        <v>26</v>
      </c>
    </row>
    <row r="221" spans="1:9" x14ac:dyDescent="0.3">
      <c r="A221" t="s">
        <v>2003</v>
      </c>
      <c r="B221" s="38">
        <v>42678</v>
      </c>
      <c r="C221" t="s">
        <v>46</v>
      </c>
      <c r="D221" t="s">
        <v>20</v>
      </c>
      <c r="E221" t="s">
        <v>23</v>
      </c>
      <c r="F221" t="s">
        <v>141</v>
      </c>
      <c r="G221" t="s">
        <v>23</v>
      </c>
    </row>
    <row r="222" spans="1:9" x14ac:dyDescent="0.3">
      <c r="A222" t="s">
        <v>2004</v>
      </c>
      <c r="B222" s="38">
        <v>42591</v>
      </c>
      <c r="C222" t="s">
        <v>88</v>
      </c>
      <c r="D222" t="s">
        <v>25</v>
      </c>
      <c r="E222" t="s">
        <v>25</v>
      </c>
      <c r="F222" t="s">
        <v>79</v>
      </c>
      <c r="H222" s="38">
        <v>42620</v>
      </c>
      <c r="I222" s="38">
        <v>42677</v>
      </c>
    </row>
    <row r="223" spans="1:9" x14ac:dyDescent="0.3">
      <c r="A223" t="s">
        <v>2005</v>
      </c>
      <c r="B223" s="38">
        <v>42683</v>
      </c>
      <c r="C223" t="s">
        <v>114</v>
      </c>
      <c r="D223" t="s">
        <v>23</v>
      </c>
      <c r="E223" t="s">
        <v>23</v>
      </c>
      <c r="F223" t="s">
        <v>141</v>
      </c>
      <c r="G223" t="s">
        <v>23</v>
      </c>
    </row>
    <row r="224" spans="1:9" x14ac:dyDescent="0.3">
      <c r="A224" t="s">
        <v>2006</v>
      </c>
      <c r="B224" s="38">
        <v>42588</v>
      </c>
      <c r="C224" t="s">
        <v>1460</v>
      </c>
      <c r="D224" t="s">
        <v>25</v>
      </c>
      <c r="E224" t="s">
        <v>25</v>
      </c>
      <c r="F224" t="s">
        <v>165</v>
      </c>
      <c r="G224" t="s">
        <v>25</v>
      </c>
      <c r="H224" s="38">
        <v>42620</v>
      </c>
      <c r="I224" s="38">
        <v>42677</v>
      </c>
    </row>
    <row r="225" spans="1:9" x14ac:dyDescent="0.3">
      <c r="A225" t="s">
        <v>2007</v>
      </c>
      <c r="B225" s="38">
        <v>42651</v>
      </c>
      <c r="C225" t="s">
        <v>124</v>
      </c>
      <c r="D225" t="s">
        <v>23</v>
      </c>
      <c r="E225" t="s">
        <v>23</v>
      </c>
      <c r="F225" t="s">
        <v>148</v>
      </c>
      <c r="G225" t="s">
        <v>23</v>
      </c>
      <c r="H225" s="38">
        <v>42685</v>
      </c>
    </row>
    <row r="226" spans="1:9" x14ac:dyDescent="0.3">
      <c r="A226" t="s">
        <v>2008</v>
      </c>
      <c r="B226" s="38">
        <v>42684</v>
      </c>
      <c r="C226" t="s">
        <v>132</v>
      </c>
      <c r="D226" t="s">
        <v>20</v>
      </c>
      <c r="E226" t="s">
        <v>20</v>
      </c>
      <c r="F226" t="s">
        <v>64</v>
      </c>
      <c r="G226" t="s">
        <v>20</v>
      </c>
    </row>
    <row r="227" spans="1:9" x14ac:dyDescent="0.3">
      <c r="A227" t="s">
        <v>2009</v>
      </c>
      <c r="B227" s="38">
        <v>42588</v>
      </c>
      <c r="C227" t="s">
        <v>1984</v>
      </c>
      <c r="D227" t="s">
        <v>23</v>
      </c>
      <c r="E227" t="s">
        <v>23</v>
      </c>
      <c r="F227" t="s">
        <v>168</v>
      </c>
      <c r="G227" t="s">
        <v>23</v>
      </c>
      <c r="H227" s="38">
        <v>42634</v>
      </c>
      <c r="I227" s="38">
        <v>42681</v>
      </c>
    </row>
    <row r="228" spans="1:9" x14ac:dyDescent="0.3">
      <c r="A228" t="s">
        <v>1813</v>
      </c>
      <c r="B228" s="38">
        <v>42682</v>
      </c>
      <c r="C228" t="s">
        <v>43</v>
      </c>
      <c r="D228" t="s">
        <v>26</v>
      </c>
      <c r="E228" t="s">
        <v>26</v>
      </c>
      <c r="F228" t="s">
        <v>166</v>
      </c>
      <c r="G228" t="s">
        <v>26</v>
      </c>
      <c r="H228" s="38">
        <v>42691</v>
      </c>
    </row>
    <row r="229" spans="1:9" x14ac:dyDescent="0.3">
      <c r="A229" t="s">
        <v>2010</v>
      </c>
      <c r="B229" s="38">
        <v>42677</v>
      </c>
      <c r="C229" t="s">
        <v>41</v>
      </c>
      <c r="D229" t="s">
        <v>25</v>
      </c>
      <c r="E229" t="s">
        <v>25</v>
      </c>
      <c r="F229" t="s">
        <v>157</v>
      </c>
      <c r="G229" t="s">
        <v>25</v>
      </c>
    </row>
    <row r="230" spans="1:9" x14ac:dyDescent="0.3">
      <c r="A230" t="s">
        <v>2011</v>
      </c>
      <c r="B230" s="38">
        <v>42682</v>
      </c>
      <c r="C230" t="s">
        <v>109</v>
      </c>
      <c r="D230" t="s">
        <v>24</v>
      </c>
      <c r="E230" t="s">
        <v>21</v>
      </c>
      <c r="F230" t="s">
        <v>160</v>
      </c>
      <c r="G230" t="s">
        <v>21</v>
      </c>
    </row>
    <row r="231" spans="1:9" x14ac:dyDescent="0.3">
      <c r="A231" t="s">
        <v>2012</v>
      </c>
      <c r="B231" s="38">
        <v>42682</v>
      </c>
      <c r="C231" t="s">
        <v>129</v>
      </c>
      <c r="D231" t="s">
        <v>20</v>
      </c>
      <c r="E231" t="s">
        <v>20</v>
      </c>
      <c r="F231" t="s">
        <v>147</v>
      </c>
      <c r="G231" t="s">
        <v>20</v>
      </c>
    </row>
    <row r="232" spans="1:9" x14ac:dyDescent="0.3">
      <c r="A232" t="s">
        <v>2013</v>
      </c>
      <c r="B232" s="38">
        <v>42591</v>
      </c>
      <c r="C232" t="s">
        <v>120</v>
      </c>
      <c r="D232" t="s">
        <v>23</v>
      </c>
      <c r="E232" t="s">
        <v>23</v>
      </c>
      <c r="F232" t="s">
        <v>161</v>
      </c>
      <c r="G232" t="s">
        <v>23</v>
      </c>
      <c r="H232" s="38">
        <v>42689</v>
      </c>
    </row>
    <row r="233" spans="1:9" x14ac:dyDescent="0.3">
      <c r="A233" t="s">
        <v>2014</v>
      </c>
      <c r="B233" s="38">
        <v>42684</v>
      </c>
      <c r="C233" t="s">
        <v>99</v>
      </c>
      <c r="D233" t="s">
        <v>24</v>
      </c>
      <c r="E233" t="s">
        <v>21</v>
      </c>
      <c r="F233" t="s">
        <v>160</v>
      </c>
      <c r="G233" t="s">
        <v>21</v>
      </c>
    </row>
    <row r="234" spans="1:9" x14ac:dyDescent="0.3">
      <c r="A234" t="s">
        <v>1634</v>
      </c>
      <c r="B234" s="38">
        <v>42663</v>
      </c>
      <c r="C234" t="s">
        <v>76</v>
      </c>
      <c r="D234" t="s">
        <v>22</v>
      </c>
      <c r="E234" t="s">
        <v>26</v>
      </c>
      <c r="F234" t="s">
        <v>166</v>
      </c>
      <c r="G234" t="s">
        <v>26</v>
      </c>
      <c r="H234" s="38">
        <v>42678</v>
      </c>
    </row>
    <row r="235" spans="1:9" x14ac:dyDescent="0.3">
      <c r="A235" t="s">
        <v>1689</v>
      </c>
      <c r="B235" s="38">
        <v>42675</v>
      </c>
      <c r="C235" t="s">
        <v>56</v>
      </c>
      <c r="D235" t="s">
        <v>26</v>
      </c>
      <c r="E235" t="s">
        <v>26</v>
      </c>
      <c r="F235" t="s">
        <v>166</v>
      </c>
      <c r="G235" t="s">
        <v>26</v>
      </c>
      <c r="H235" s="38">
        <v>42684</v>
      </c>
    </row>
    <row r="236" spans="1:9" x14ac:dyDescent="0.3">
      <c r="A236" t="s">
        <v>2015</v>
      </c>
      <c r="B236" s="38">
        <v>42650</v>
      </c>
      <c r="C236" t="s">
        <v>105</v>
      </c>
      <c r="D236" t="s">
        <v>21</v>
      </c>
      <c r="E236" t="s">
        <v>21</v>
      </c>
      <c r="F236" t="s">
        <v>145</v>
      </c>
      <c r="G236" t="s">
        <v>21</v>
      </c>
      <c r="H236" s="38">
        <v>42676</v>
      </c>
    </row>
    <row r="237" spans="1:9" x14ac:dyDescent="0.3">
      <c r="A237" t="s">
        <v>2016</v>
      </c>
      <c r="B237" s="38">
        <v>42684</v>
      </c>
      <c r="E237" t="s">
        <v>23</v>
      </c>
      <c r="F237" t="s">
        <v>148</v>
      </c>
      <c r="G237" t="s">
        <v>23</v>
      </c>
    </row>
    <row r="238" spans="1:9" x14ac:dyDescent="0.3">
      <c r="A238" t="s">
        <v>2017</v>
      </c>
      <c r="B238" s="38">
        <v>42679</v>
      </c>
      <c r="C238" t="s">
        <v>594</v>
      </c>
      <c r="D238" t="s">
        <v>20</v>
      </c>
      <c r="E238" t="s">
        <v>20</v>
      </c>
      <c r="F238" t="s">
        <v>149</v>
      </c>
      <c r="G238" t="s">
        <v>20</v>
      </c>
    </row>
    <row r="239" spans="1:9" x14ac:dyDescent="0.3">
      <c r="A239" t="s">
        <v>1659</v>
      </c>
      <c r="B239" s="38">
        <v>42677</v>
      </c>
      <c r="C239" t="s">
        <v>146</v>
      </c>
      <c r="E239" t="s">
        <v>26</v>
      </c>
      <c r="F239" t="s">
        <v>146</v>
      </c>
      <c r="G239" t="s">
        <v>26</v>
      </c>
    </row>
    <row r="240" spans="1:9" x14ac:dyDescent="0.3">
      <c r="A240" t="s">
        <v>1797</v>
      </c>
      <c r="B240" s="38">
        <v>42675</v>
      </c>
      <c r="C240" t="s">
        <v>93</v>
      </c>
      <c r="D240" t="s">
        <v>23</v>
      </c>
      <c r="E240" t="s">
        <v>23</v>
      </c>
      <c r="F240" t="s">
        <v>171</v>
      </c>
      <c r="G240" t="s">
        <v>23</v>
      </c>
    </row>
    <row r="241" spans="1:9" x14ac:dyDescent="0.3">
      <c r="A241" t="s">
        <v>1726</v>
      </c>
      <c r="B241" s="38">
        <v>42684</v>
      </c>
      <c r="C241" t="s">
        <v>118</v>
      </c>
      <c r="D241" t="s">
        <v>22</v>
      </c>
      <c r="E241" t="s">
        <v>26</v>
      </c>
      <c r="F241" t="s">
        <v>146</v>
      </c>
      <c r="G241" t="s">
        <v>26</v>
      </c>
    </row>
    <row r="242" spans="1:9" x14ac:dyDescent="0.3">
      <c r="A242" t="s">
        <v>2018</v>
      </c>
      <c r="B242" s="38">
        <v>42685</v>
      </c>
      <c r="C242" t="s">
        <v>103</v>
      </c>
      <c r="D242" t="s">
        <v>22</v>
      </c>
      <c r="E242" t="s">
        <v>22</v>
      </c>
      <c r="F242" t="s">
        <v>142</v>
      </c>
      <c r="G242" t="s">
        <v>22</v>
      </c>
    </row>
    <row r="243" spans="1:9" x14ac:dyDescent="0.3">
      <c r="A243" t="s">
        <v>2019</v>
      </c>
      <c r="B243" s="38">
        <v>42591</v>
      </c>
      <c r="C243" t="s">
        <v>1901</v>
      </c>
      <c r="D243" t="s">
        <v>25</v>
      </c>
      <c r="E243" t="s">
        <v>25</v>
      </c>
      <c r="F243" t="s">
        <v>165</v>
      </c>
      <c r="G243" t="s">
        <v>25</v>
      </c>
      <c r="H243" s="38">
        <v>42620</v>
      </c>
      <c r="I243" s="38">
        <v>42688</v>
      </c>
    </row>
    <row r="244" spans="1:9" x14ac:dyDescent="0.3">
      <c r="A244" t="s">
        <v>2020</v>
      </c>
      <c r="B244" s="38">
        <v>42651</v>
      </c>
      <c r="C244" t="s">
        <v>93</v>
      </c>
      <c r="D244" t="s">
        <v>23</v>
      </c>
      <c r="E244" t="s">
        <v>23</v>
      </c>
      <c r="F244" t="s">
        <v>163</v>
      </c>
      <c r="G244" t="s">
        <v>23</v>
      </c>
      <c r="H244" s="38">
        <v>42682</v>
      </c>
    </row>
    <row r="245" spans="1:9" x14ac:dyDescent="0.3">
      <c r="A245" t="s">
        <v>2021</v>
      </c>
      <c r="B245" s="38">
        <v>42643</v>
      </c>
      <c r="C245" t="s">
        <v>129</v>
      </c>
      <c r="D245" t="s">
        <v>20</v>
      </c>
      <c r="E245" t="s">
        <v>20</v>
      </c>
      <c r="F245" t="s">
        <v>147</v>
      </c>
      <c r="G245" t="s">
        <v>20</v>
      </c>
      <c r="H245" s="38">
        <v>42685</v>
      </c>
    </row>
    <row r="246" spans="1:9" x14ac:dyDescent="0.3">
      <c r="A246" t="s">
        <v>2022</v>
      </c>
      <c r="B246" s="38">
        <v>42651</v>
      </c>
      <c r="C246" t="s">
        <v>765</v>
      </c>
      <c r="D246" t="s">
        <v>23</v>
      </c>
      <c r="E246" t="s">
        <v>23</v>
      </c>
      <c r="F246" t="s">
        <v>163</v>
      </c>
      <c r="G246" t="s">
        <v>23</v>
      </c>
      <c r="H246" s="38">
        <v>42684</v>
      </c>
    </row>
    <row r="247" spans="1:9" x14ac:dyDescent="0.3">
      <c r="A247" t="s">
        <v>2023</v>
      </c>
      <c r="B247" s="38">
        <v>42609</v>
      </c>
      <c r="C247" t="s">
        <v>135</v>
      </c>
      <c r="E247" t="s">
        <v>22</v>
      </c>
      <c r="F247" t="s">
        <v>135</v>
      </c>
      <c r="G247" t="s">
        <v>22</v>
      </c>
      <c r="H247" s="38">
        <v>42684</v>
      </c>
    </row>
    <row r="248" spans="1:9" x14ac:dyDescent="0.3">
      <c r="A248" t="s">
        <v>2024</v>
      </c>
      <c r="B248" s="38">
        <v>42630</v>
      </c>
      <c r="C248" t="s">
        <v>1940</v>
      </c>
      <c r="D248" t="s">
        <v>21</v>
      </c>
      <c r="E248" t="s">
        <v>21</v>
      </c>
      <c r="F248" t="s">
        <v>160</v>
      </c>
      <c r="G248" t="s">
        <v>21</v>
      </c>
      <c r="H248" s="38">
        <v>42647</v>
      </c>
      <c r="I248" s="38">
        <v>42684</v>
      </c>
    </row>
    <row r="249" spans="1:9" x14ac:dyDescent="0.3">
      <c r="A249" t="s">
        <v>2025</v>
      </c>
      <c r="B249" s="38">
        <v>42630</v>
      </c>
      <c r="C249" t="s">
        <v>1431</v>
      </c>
      <c r="D249" t="s">
        <v>23</v>
      </c>
      <c r="E249" t="s">
        <v>23</v>
      </c>
      <c r="F249" t="s">
        <v>161</v>
      </c>
      <c r="G249" t="s">
        <v>23</v>
      </c>
      <c r="H249" s="38">
        <v>42688</v>
      </c>
    </row>
    <row r="250" spans="1:9" x14ac:dyDescent="0.3">
      <c r="A250" t="s">
        <v>1624</v>
      </c>
      <c r="B250" s="38">
        <v>42630</v>
      </c>
      <c r="C250" t="s">
        <v>70</v>
      </c>
      <c r="D250" t="s">
        <v>20</v>
      </c>
      <c r="E250" t="s">
        <v>20</v>
      </c>
      <c r="F250" t="s">
        <v>152</v>
      </c>
      <c r="G250" t="s">
        <v>20</v>
      </c>
      <c r="H250" s="38">
        <v>42683</v>
      </c>
    </row>
    <row r="251" spans="1:9" x14ac:dyDescent="0.3">
      <c r="A251" t="s">
        <v>2026</v>
      </c>
      <c r="B251" s="38">
        <v>42630</v>
      </c>
      <c r="C251" t="s">
        <v>114</v>
      </c>
      <c r="D251" t="s">
        <v>23</v>
      </c>
      <c r="E251" t="s">
        <v>23</v>
      </c>
      <c r="F251" t="s">
        <v>169</v>
      </c>
      <c r="G251" t="s">
        <v>23</v>
      </c>
      <c r="H251" s="38">
        <v>42675</v>
      </c>
      <c r="I251" s="38">
        <v>42691</v>
      </c>
    </row>
    <row r="252" spans="1:9" x14ac:dyDescent="0.3">
      <c r="A252" t="s">
        <v>2027</v>
      </c>
      <c r="B252" s="38">
        <v>42521</v>
      </c>
      <c r="C252" t="s">
        <v>2028</v>
      </c>
      <c r="D252" t="s">
        <v>26</v>
      </c>
      <c r="E252" t="s">
        <v>26</v>
      </c>
      <c r="F252" t="s">
        <v>925</v>
      </c>
      <c r="G252" t="s">
        <v>26</v>
      </c>
      <c r="H252" s="38">
        <v>42656</v>
      </c>
      <c r="I252" s="38">
        <v>42679</v>
      </c>
    </row>
    <row r="253" spans="1:9" x14ac:dyDescent="0.3">
      <c r="A253" t="s">
        <v>2029</v>
      </c>
      <c r="B253" s="38">
        <v>42689</v>
      </c>
      <c r="E253" t="s">
        <v>21</v>
      </c>
      <c r="F253" t="s">
        <v>160</v>
      </c>
      <c r="G253" t="s">
        <v>21</v>
      </c>
    </row>
    <row r="254" spans="1:9" x14ac:dyDescent="0.3">
      <c r="A254" t="s">
        <v>1657</v>
      </c>
      <c r="B254" s="38">
        <v>42676</v>
      </c>
      <c r="C254" t="s">
        <v>100</v>
      </c>
      <c r="D254" t="s">
        <v>24</v>
      </c>
      <c r="E254" t="s">
        <v>21</v>
      </c>
      <c r="F254" t="s">
        <v>160</v>
      </c>
      <c r="G254" t="s">
        <v>21</v>
      </c>
    </row>
    <row r="255" spans="1:9" x14ac:dyDescent="0.3">
      <c r="A255" t="s">
        <v>2030</v>
      </c>
      <c r="B255" s="38">
        <v>42684</v>
      </c>
      <c r="C255" t="s">
        <v>108</v>
      </c>
      <c r="D255" t="s">
        <v>20</v>
      </c>
      <c r="E255" t="s">
        <v>20</v>
      </c>
      <c r="F255" t="s">
        <v>149</v>
      </c>
      <c r="G255" t="s">
        <v>20</v>
      </c>
    </row>
    <row r="256" spans="1:9" x14ac:dyDescent="0.3">
      <c r="A256" t="s">
        <v>1811</v>
      </c>
      <c r="B256" s="38">
        <v>42682</v>
      </c>
      <c r="E256" t="s">
        <v>21</v>
      </c>
      <c r="F256" t="s">
        <v>162</v>
      </c>
      <c r="G256" t="s">
        <v>21</v>
      </c>
    </row>
    <row r="257" spans="1:8" x14ac:dyDescent="0.3">
      <c r="A257" t="s">
        <v>2031</v>
      </c>
      <c r="B257" s="38">
        <v>42689</v>
      </c>
      <c r="E257" t="s">
        <v>20</v>
      </c>
      <c r="F257" t="s">
        <v>173</v>
      </c>
      <c r="G257" t="s">
        <v>20</v>
      </c>
    </row>
    <row r="258" spans="1:8" x14ac:dyDescent="0.3">
      <c r="A258" t="s">
        <v>1709</v>
      </c>
      <c r="B258" s="38">
        <v>42676</v>
      </c>
      <c r="C258" t="s">
        <v>104</v>
      </c>
      <c r="D258" t="s">
        <v>22</v>
      </c>
      <c r="E258" t="s">
        <v>26</v>
      </c>
      <c r="F258" t="s">
        <v>172</v>
      </c>
      <c r="G258" t="s">
        <v>22</v>
      </c>
      <c r="H258" s="38">
        <v>42688</v>
      </c>
    </row>
    <row r="259" spans="1:8" x14ac:dyDescent="0.3">
      <c r="A259" t="s">
        <v>1817</v>
      </c>
      <c r="B259" s="38">
        <v>42688</v>
      </c>
      <c r="C259" t="s">
        <v>63</v>
      </c>
      <c r="D259" t="s">
        <v>26</v>
      </c>
      <c r="E259" t="s">
        <v>22</v>
      </c>
      <c r="F259" t="s">
        <v>135</v>
      </c>
      <c r="G259" t="s">
        <v>22</v>
      </c>
    </row>
    <row r="260" spans="1:8" x14ac:dyDescent="0.3">
      <c r="A260" t="s">
        <v>2032</v>
      </c>
      <c r="B260" s="38">
        <v>42686</v>
      </c>
      <c r="C260" t="s">
        <v>82</v>
      </c>
      <c r="D260" t="s">
        <v>25</v>
      </c>
      <c r="E260" t="s">
        <v>25</v>
      </c>
      <c r="F260" t="s">
        <v>156</v>
      </c>
      <c r="G260" t="s">
        <v>25</v>
      </c>
    </row>
    <row r="261" spans="1:8" x14ac:dyDescent="0.3">
      <c r="A261" t="s">
        <v>2033</v>
      </c>
      <c r="B261" s="38">
        <v>42684</v>
      </c>
      <c r="C261" t="s">
        <v>114</v>
      </c>
      <c r="D261" t="s">
        <v>23</v>
      </c>
      <c r="E261" t="s">
        <v>23</v>
      </c>
      <c r="F261" t="s">
        <v>141</v>
      </c>
      <c r="G261" t="s">
        <v>23</v>
      </c>
    </row>
    <row r="262" spans="1:8" x14ac:dyDescent="0.3">
      <c r="A262" t="s">
        <v>2034</v>
      </c>
      <c r="B262" s="38">
        <v>42685</v>
      </c>
      <c r="C262" t="s">
        <v>95</v>
      </c>
      <c r="D262" t="s">
        <v>23</v>
      </c>
      <c r="E262" t="s">
        <v>23</v>
      </c>
      <c r="F262" t="s">
        <v>141</v>
      </c>
      <c r="G262" t="s">
        <v>23</v>
      </c>
    </row>
    <row r="263" spans="1:8" x14ac:dyDescent="0.3">
      <c r="A263" t="s">
        <v>2035</v>
      </c>
      <c r="B263" s="38">
        <v>42688</v>
      </c>
      <c r="E263" t="s">
        <v>22</v>
      </c>
      <c r="F263" t="s">
        <v>172</v>
      </c>
      <c r="G263" t="s">
        <v>22</v>
      </c>
    </row>
    <row r="264" spans="1:8" x14ac:dyDescent="0.3">
      <c r="A264" t="s">
        <v>2036</v>
      </c>
      <c r="B264" s="38">
        <v>42688</v>
      </c>
      <c r="E264" t="s">
        <v>21</v>
      </c>
      <c r="F264" t="s">
        <v>167</v>
      </c>
      <c r="G264" t="s">
        <v>21</v>
      </c>
    </row>
    <row r="265" spans="1:8" x14ac:dyDescent="0.3">
      <c r="A265" t="s">
        <v>1753</v>
      </c>
      <c r="B265" s="38">
        <v>42676</v>
      </c>
      <c r="C265" t="s">
        <v>794</v>
      </c>
      <c r="D265" t="s">
        <v>23</v>
      </c>
      <c r="E265" t="s">
        <v>23</v>
      </c>
      <c r="F265" t="s">
        <v>161</v>
      </c>
      <c r="G265" t="s">
        <v>23</v>
      </c>
    </row>
    <row r="266" spans="1:8" x14ac:dyDescent="0.3">
      <c r="A266" t="s">
        <v>1654</v>
      </c>
      <c r="B266" s="38">
        <v>42676</v>
      </c>
      <c r="C266" t="s">
        <v>127</v>
      </c>
      <c r="D266" t="s">
        <v>21</v>
      </c>
      <c r="E266" t="s">
        <v>21</v>
      </c>
      <c r="F266" t="s">
        <v>162</v>
      </c>
      <c r="G266" t="s">
        <v>21</v>
      </c>
    </row>
    <row r="267" spans="1:8" x14ac:dyDescent="0.3">
      <c r="A267" t="s">
        <v>2037</v>
      </c>
      <c r="B267" s="38">
        <v>42683</v>
      </c>
      <c r="C267" t="s">
        <v>130</v>
      </c>
      <c r="D267" t="s">
        <v>22</v>
      </c>
      <c r="E267" t="s">
        <v>22</v>
      </c>
      <c r="F267" t="s">
        <v>135</v>
      </c>
      <c r="G267" t="s">
        <v>22</v>
      </c>
    </row>
    <row r="268" spans="1:8" x14ac:dyDescent="0.3">
      <c r="A268" t="s">
        <v>1718</v>
      </c>
      <c r="B268" s="38">
        <v>42683</v>
      </c>
      <c r="E268" t="s">
        <v>22</v>
      </c>
      <c r="F268" t="s">
        <v>150</v>
      </c>
      <c r="G268" t="s">
        <v>22</v>
      </c>
    </row>
    <row r="269" spans="1:8" x14ac:dyDescent="0.3">
      <c r="A269" t="s">
        <v>2038</v>
      </c>
      <c r="B269" s="38">
        <v>42684</v>
      </c>
      <c r="C269" t="s">
        <v>129</v>
      </c>
      <c r="D269" t="s">
        <v>20</v>
      </c>
      <c r="E269" t="s">
        <v>20</v>
      </c>
      <c r="F269" t="s">
        <v>147</v>
      </c>
      <c r="G269" t="s">
        <v>20</v>
      </c>
    </row>
    <row r="270" spans="1:8" x14ac:dyDescent="0.3">
      <c r="A270" t="s">
        <v>2039</v>
      </c>
      <c r="B270" s="38">
        <v>42679</v>
      </c>
      <c r="C270" t="s">
        <v>585</v>
      </c>
      <c r="D270" t="s">
        <v>23</v>
      </c>
      <c r="E270" t="s">
        <v>23</v>
      </c>
      <c r="F270" t="s">
        <v>169</v>
      </c>
      <c r="G270" t="s">
        <v>23</v>
      </c>
    </row>
    <row r="271" spans="1:8" x14ac:dyDescent="0.3">
      <c r="A271" t="s">
        <v>2040</v>
      </c>
      <c r="B271" s="38">
        <v>42689</v>
      </c>
      <c r="C271" t="s">
        <v>120</v>
      </c>
      <c r="D271" t="s">
        <v>23</v>
      </c>
      <c r="E271" t="s">
        <v>23</v>
      </c>
      <c r="F271" t="s">
        <v>141</v>
      </c>
      <c r="G271" t="s">
        <v>23</v>
      </c>
    </row>
    <row r="272" spans="1:8" x14ac:dyDescent="0.3">
      <c r="A272" t="s">
        <v>2041</v>
      </c>
      <c r="B272" s="38">
        <v>42690</v>
      </c>
      <c r="C272" t="s">
        <v>702</v>
      </c>
      <c r="E272" t="s">
        <v>26</v>
      </c>
      <c r="F272" t="s">
        <v>146</v>
      </c>
      <c r="G272" t="s">
        <v>26</v>
      </c>
    </row>
    <row r="273" spans="1:9" x14ac:dyDescent="0.3">
      <c r="A273" t="s">
        <v>1764</v>
      </c>
      <c r="B273" s="38">
        <v>42679</v>
      </c>
      <c r="E273" t="s">
        <v>22</v>
      </c>
      <c r="F273" t="s">
        <v>142</v>
      </c>
      <c r="G273" t="s">
        <v>22</v>
      </c>
    </row>
    <row r="274" spans="1:9" x14ac:dyDescent="0.3">
      <c r="A274" t="s">
        <v>2042</v>
      </c>
      <c r="B274" s="38">
        <v>42679</v>
      </c>
      <c r="C274" t="s">
        <v>97</v>
      </c>
      <c r="D274" t="s">
        <v>20</v>
      </c>
      <c r="E274" t="s">
        <v>20</v>
      </c>
      <c r="F274" t="s">
        <v>149</v>
      </c>
      <c r="G274" t="s">
        <v>20</v>
      </c>
    </row>
    <row r="275" spans="1:9" x14ac:dyDescent="0.3">
      <c r="A275" t="s">
        <v>2043</v>
      </c>
      <c r="B275" s="38">
        <v>42690</v>
      </c>
      <c r="C275" t="s">
        <v>101</v>
      </c>
      <c r="D275" t="s">
        <v>20</v>
      </c>
      <c r="E275" t="s">
        <v>20</v>
      </c>
      <c r="F275" t="s">
        <v>152</v>
      </c>
      <c r="G275" t="s">
        <v>20</v>
      </c>
    </row>
    <row r="276" spans="1:9" x14ac:dyDescent="0.3">
      <c r="A276" t="s">
        <v>2044</v>
      </c>
      <c r="B276" s="38">
        <v>42685</v>
      </c>
      <c r="C276" t="s">
        <v>58</v>
      </c>
      <c r="D276" t="s">
        <v>20</v>
      </c>
      <c r="E276" t="s">
        <v>20</v>
      </c>
      <c r="F276" t="s">
        <v>152</v>
      </c>
      <c r="G276" t="s">
        <v>20</v>
      </c>
    </row>
    <row r="277" spans="1:9" x14ac:dyDescent="0.3">
      <c r="A277" t="s">
        <v>2045</v>
      </c>
      <c r="B277" s="38">
        <v>42690</v>
      </c>
      <c r="C277" t="s">
        <v>104</v>
      </c>
      <c r="D277" t="s">
        <v>22</v>
      </c>
      <c r="E277" t="s">
        <v>22</v>
      </c>
      <c r="F277" t="s">
        <v>135</v>
      </c>
      <c r="G277" t="s">
        <v>22</v>
      </c>
    </row>
    <row r="278" spans="1:9" x14ac:dyDescent="0.3">
      <c r="A278" t="s">
        <v>2046</v>
      </c>
      <c r="B278" s="38">
        <v>42690</v>
      </c>
      <c r="C278" t="s">
        <v>121</v>
      </c>
      <c r="D278" t="s">
        <v>26</v>
      </c>
      <c r="E278" t="s">
        <v>26</v>
      </c>
      <c r="F278" t="s">
        <v>138</v>
      </c>
      <c r="G278" t="s">
        <v>26</v>
      </c>
    </row>
    <row r="279" spans="1:9" x14ac:dyDescent="0.3">
      <c r="A279" t="s">
        <v>2047</v>
      </c>
      <c r="B279" s="38">
        <v>42685</v>
      </c>
      <c r="C279" t="s">
        <v>100</v>
      </c>
      <c r="D279" t="s">
        <v>24</v>
      </c>
      <c r="E279" t="s">
        <v>21</v>
      </c>
      <c r="F279" t="s">
        <v>145</v>
      </c>
      <c r="G279" t="s">
        <v>21</v>
      </c>
    </row>
    <row r="280" spans="1:9" x14ac:dyDescent="0.3">
      <c r="A280" t="s">
        <v>1682</v>
      </c>
      <c r="B280" s="38">
        <v>42669</v>
      </c>
      <c r="C280" t="s">
        <v>333</v>
      </c>
      <c r="D280" t="s">
        <v>23</v>
      </c>
      <c r="E280" t="s">
        <v>23</v>
      </c>
      <c r="F280" t="s">
        <v>168</v>
      </c>
      <c r="G280" t="s">
        <v>23</v>
      </c>
      <c r="H280" s="38">
        <v>42690</v>
      </c>
    </row>
    <row r="281" spans="1:9" x14ac:dyDescent="0.3">
      <c r="A281" t="s">
        <v>1656</v>
      </c>
      <c r="B281" s="38">
        <v>42679</v>
      </c>
      <c r="C281" t="s">
        <v>95</v>
      </c>
      <c r="D281" t="s">
        <v>23</v>
      </c>
      <c r="E281" t="s">
        <v>23</v>
      </c>
      <c r="F281" t="s">
        <v>168</v>
      </c>
      <c r="G281" t="s">
        <v>23</v>
      </c>
    </row>
    <row r="282" spans="1:9" x14ac:dyDescent="0.3">
      <c r="A282" t="s">
        <v>2048</v>
      </c>
      <c r="B282" s="38">
        <v>42605</v>
      </c>
      <c r="C282" t="s">
        <v>143</v>
      </c>
      <c r="E282" t="s">
        <v>21</v>
      </c>
      <c r="F282" t="s">
        <v>143</v>
      </c>
      <c r="G282" t="s">
        <v>21</v>
      </c>
      <c r="H282" s="38">
        <v>42676</v>
      </c>
    </row>
    <row r="283" spans="1:9" x14ac:dyDescent="0.3">
      <c r="A283" t="s">
        <v>1649</v>
      </c>
      <c r="B283" s="38">
        <v>42669</v>
      </c>
      <c r="C283" t="s">
        <v>48</v>
      </c>
      <c r="D283" t="s">
        <v>24</v>
      </c>
      <c r="E283" t="s">
        <v>21</v>
      </c>
      <c r="F283" t="s">
        <v>160</v>
      </c>
      <c r="G283" t="s">
        <v>21</v>
      </c>
      <c r="H283" s="38">
        <v>42688</v>
      </c>
    </row>
    <row r="284" spans="1:9" x14ac:dyDescent="0.3">
      <c r="A284" t="s">
        <v>1660</v>
      </c>
      <c r="B284" s="38">
        <v>42668</v>
      </c>
      <c r="C284" t="s">
        <v>54</v>
      </c>
      <c r="D284" t="s">
        <v>22</v>
      </c>
      <c r="E284" t="s">
        <v>26</v>
      </c>
      <c r="F284" t="s">
        <v>150</v>
      </c>
      <c r="G284" t="s">
        <v>22</v>
      </c>
      <c r="H284" s="38">
        <v>42689</v>
      </c>
    </row>
    <row r="285" spans="1:9" x14ac:dyDescent="0.3">
      <c r="A285" t="s">
        <v>1814</v>
      </c>
      <c r="B285" s="38">
        <v>42675</v>
      </c>
      <c r="C285" t="s">
        <v>124</v>
      </c>
      <c r="D285" t="s">
        <v>23</v>
      </c>
      <c r="E285" t="s">
        <v>23</v>
      </c>
      <c r="F285" t="s">
        <v>163</v>
      </c>
      <c r="G285" t="s">
        <v>23</v>
      </c>
    </row>
    <row r="286" spans="1:9" x14ac:dyDescent="0.3">
      <c r="A286" t="s">
        <v>2049</v>
      </c>
      <c r="B286" s="38">
        <v>42625</v>
      </c>
      <c r="C286" t="s">
        <v>118</v>
      </c>
      <c r="D286" t="s">
        <v>22</v>
      </c>
      <c r="E286" t="s">
        <v>26</v>
      </c>
      <c r="F286" t="s">
        <v>925</v>
      </c>
      <c r="G286" t="s">
        <v>26</v>
      </c>
      <c r="H286" s="38">
        <v>42649</v>
      </c>
      <c r="I286" s="38">
        <v>42678</v>
      </c>
    </row>
    <row r="287" spans="1:9" x14ac:dyDescent="0.3">
      <c r="A287" t="s">
        <v>2050</v>
      </c>
      <c r="B287" s="38">
        <v>42657</v>
      </c>
      <c r="C287" t="s">
        <v>126</v>
      </c>
      <c r="D287" t="s">
        <v>25</v>
      </c>
      <c r="E287" t="s">
        <v>25</v>
      </c>
      <c r="F287" t="s">
        <v>136</v>
      </c>
      <c r="G287" t="s">
        <v>25</v>
      </c>
      <c r="H287" s="38">
        <v>42685</v>
      </c>
    </row>
    <row r="288" spans="1:9" x14ac:dyDescent="0.3">
      <c r="A288" t="s">
        <v>2051</v>
      </c>
      <c r="B288" s="38">
        <v>42644</v>
      </c>
      <c r="C288" t="s">
        <v>172</v>
      </c>
      <c r="E288" t="s">
        <v>20</v>
      </c>
      <c r="F288" t="s">
        <v>172</v>
      </c>
      <c r="G288" t="s">
        <v>22</v>
      </c>
      <c r="H288" s="38">
        <v>42685</v>
      </c>
    </row>
    <row r="289" spans="1:9" x14ac:dyDescent="0.3">
      <c r="A289" t="s">
        <v>2052</v>
      </c>
      <c r="B289" s="38">
        <v>42644</v>
      </c>
      <c r="C289" t="s">
        <v>128</v>
      </c>
      <c r="D289" t="s">
        <v>23</v>
      </c>
      <c r="E289" t="s">
        <v>23</v>
      </c>
      <c r="F289" t="s">
        <v>148</v>
      </c>
      <c r="G289" t="s">
        <v>23</v>
      </c>
      <c r="H289" s="38">
        <v>42675</v>
      </c>
    </row>
    <row r="290" spans="1:9" x14ac:dyDescent="0.3">
      <c r="A290" t="s">
        <v>2053</v>
      </c>
      <c r="B290" s="38">
        <v>42646</v>
      </c>
      <c r="C290" t="s">
        <v>107</v>
      </c>
      <c r="D290" t="s">
        <v>20</v>
      </c>
      <c r="E290" t="s">
        <v>20</v>
      </c>
      <c r="F290" t="s">
        <v>140</v>
      </c>
      <c r="G290" t="s">
        <v>20</v>
      </c>
      <c r="H290" s="38">
        <v>42684</v>
      </c>
    </row>
    <row r="291" spans="1:9" x14ac:dyDescent="0.3">
      <c r="A291" t="s">
        <v>2054</v>
      </c>
      <c r="B291" s="38">
        <v>42621</v>
      </c>
      <c r="C291" t="s">
        <v>116</v>
      </c>
      <c r="D291" t="s">
        <v>23</v>
      </c>
      <c r="E291" t="s">
        <v>23</v>
      </c>
      <c r="F291" t="s">
        <v>163</v>
      </c>
      <c r="G291" t="s">
        <v>23</v>
      </c>
      <c r="H291" s="38">
        <v>42634</v>
      </c>
      <c r="I291" s="38">
        <v>42678</v>
      </c>
    </row>
    <row r="292" spans="1:9" x14ac:dyDescent="0.3">
      <c r="A292" t="s">
        <v>2055</v>
      </c>
      <c r="B292" s="38">
        <v>42625</v>
      </c>
      <c r="C292" t="s">
        <v>99</v>
      </c>
      <c r="D292" t="s">
        <v>24</v>
      </c>
      <c r="E292" t="s">
        <v>21</v>
      </c>
      <c r="F292" t="s">
        <v>160</v>
      </c>
      <c r="G292" t="s">
        <v>21</v>
      </c>
      <c r="H292" s="38">
        <v>42646</v>
      </c>
      <c r="I292" s="38">
        <v>42681</v>
      </c>
    </row>
    <row r="293" spans="1:9" x14ac:dyDescent="0.3">
      <c r="A293" t="s">
        <v>2056</v>
      </c>
      <c r="B293" s="38">
        <v>42646</v>
      </c>
      <c r="C293" t="s">
        <v>333</v>
      </c>
      <c r="D293" t="s">
        <v>23</v>
      </c>
      <c r="E293" t="s">
        <v>23</v>
      </c>
      <c r="F293" t="s">
        <v>163</v>
      </c>
      <c r="G293" t="s">
        <v>23</v>
      </c>
      <c r="H293" s="38">
        <v>42684</v>
      </c>
    </row>
    <row r="294" spans="1:9" x14ac:dyDescent="0.3">
      <c r="A294" t="s">
        <v>2057</v>
      </c>
      <c r="B294" s="38">
        <v>42620</v>
      </c>
      <c r="E294" t="s">
        <v>26</v>
      </c>
      <c r="F294" t="s">
        <v>151</v>
      </c>
      <c r="G294" t="s">
        <v>26</v>
      </c>
      <c r="H294" s="38">
        <v>42628</v>
      </c>
      <c r="I294" s="38">
        <v>42681</v>
      </c>
    </row>
    <row r="295" spans="1:9" x14ac:dyDescent="0.3">
      <c r="A295" t="s">
        <v>2058</v>
      </c>
      <c r="B295" s="38">
        <v>42649</v>
      </c>
      <c r="C295" t="s">
        <v>125</v>
      </c>
      <c r="D295" t="s">
        <v>23</v>
      </c>
      <c r="E295" t="s">
        <v>23</v>
      </c>
      <c r="F295" t="s">
        <v>148</v>
      </c>
      <c r="G295" t="s">
        <v>23</v>
      </c>
      <c r="H295" s="38">
        <v>42690</v>
      </c>
    </row>
    <row r="296" spans="1:9" x14ac:dyDescent="0.3">
      <c r="A296" t="s">
        <v>1694</v>
      </c>
      <c r="B296" s="38">
        <v>42675</v>
      </c>
      <c r="C296" t="s">
        <v>63</v>
      </c>
      <c r="D296" t="s">
        <v>26</v>
      </c>
      <c r="E296" t="s">
        <v>26</v>
      </c>
      <c r="F296" t="s">
        <v>151</v>
      </c>
      <c r="G296" t="s">
        <v>26</v>
      </c>
    </row>
    <row r="297" spans="1:9" x14ac:dyDescent="0.3">
      <c r="A297" t="s">
        <v>1830</v>
      </c>
      <c r="B297" s="38">
        <v>42682</v>
      </c>
      <c r="C297" t="s">
        <v>765</v>
      </c>
      <c r="D297" t="s">
        <v>23</v>
      </c>
      <c r="E297" t="s">
        <v>23</v>
      </c>
      <c r="F297" t="s">
        <v>163</v>
      </c>
      <c r="G297" t="s">
        <v>23</v>
      </c>
    </row>
    <row r="298" spans="1:9" x14ac:dyDescent="0.3">
      <c r="A298" t="s">
        <v>1822</v>
      </c>
      <c r="B298" s="38">
        <v>42676</v>
      </c>
      <c r="C298" t="s">
        <v>111</v>
      </c>
      <c r="D298" t="s">
        <v>23</v>
      </c>
      <c r="E298" t="s">
        <v>23</v>
      </c>
      <c r="F298" t="s">
        <v>163</v>
      </c>
      <c r="G298" t="s">
        <v>23</v>
      </c>
    </row>
    <row r="299" spans="1:9" x14ac:dyDescent="0.3">
      <c r="A299" t="s">
        <v>2059</v>
      </c>
      <c r="B299" s="38">
        <v>42663</v>
      </c>
      <c r="C299" t="s">
        <v>68</v>
      </c>
      <c r="D299" t="s">
        <v>25</v>
      </c>
      <c r="E299" t="s">
        <v>25</v>
      </c>
      <c r="F299" t="s">
        <v>64</v>
      </c>
      <c r="G299" t="s">
        <v>20</v>
      </c>
      <c r="H299" s="38">
        <v>42678</v>
      </c>
    </row>
    <row r="300" spans="1:9" x14ac:dyDescent="0.3">
      <c r="A300" t="s">
        <v>1815</v>
      </c>
      <c r="B300" s="38">
        <v>42682</v>
      </c>
      <c r="C300" t="s">
        <v>118</v>
      </c>
      <c r="D300" t="s">
        <v>22</v>
      </c>
      <c r="E300" t="s">
        <v>26</v>
      </c>
      <c r="F300" t="s">
        <v>138</v>
      </c>
      <c r="G300" t="s">
        <v>26</v>
      </c>
    </row>
    <row r="301" spans="1:9" x14ac:dyDescent="0.3">
      <c r="A301" t="s">
        <v>2060</v>
      </c>
      <c r="B301" s="38">
        <v>42620</v>
      </c>
      <c r="C301" t="s">
        <v>2061</v>
      </c>
      <c r="D301" t="s">
        <v>20</v>
      </c>
      <c r="E301" t="s">
        <v>20</v>
      </c>
      <c r="F301" t="s">
        <v>149</v>
      </c>
      <c r="G301" t="s">
        <v>20</v>
      </c>
      <c r="H301" s="38">
        <v>42647</v>
      </c>
      <c r="I301" s="38">
        <v>42677</v>
      </c>
    </row>
    <row r="302" spans="1:9" x14ac:dyDescent="0.3">
      <c r="A302" t="s">
        <v>2062</v>
      </c>
      <c r="B302" s="38">
        <v>42650</v>
      </c>
      <c r="C302" t="s">
        <v>94</v>
      </c>
      <c r="D302" t="s">
        <v>20</v>
      </c>
      <c r="E302" t="s">
        <v>20</v>
      </c>
      <c r="F302" t="s">
        <v>173</v>
      </c>
      <c r="G302" t="s">
        <v>20</v>
      </c>
      <c r="H302" s="38">
        <v>42689</v>
      </c>
    </row>
    <row r="303" spans="1:9" x14ac:dyDescent="0.3">
      <c r="A303" t="s">
        <v>2063</v>
      </c>
      <c r="B303" s="38">
        <v>42676</v>
      </c>
      <c r="C303" t="s">
        <v>116</v>
      </c>
      <c r="D303" t="s">
        <v>23</v>
      </c>
      <c r="E303" t="s">
        <v>23</v>
      </c>
      <c r="F303" t="s">
        <v>163</v>
      </c>
      <c r="G303" t="s">
        <v>23</v>
      </c>
    </row>
    <row r="304" spans="1:9" x14ac:dyDescent="0.3">
      <c r="A304" t="s">
        <v>1750</v>
      </c>
      <c r="B304" s="38">
        <v>42675</v>
      </c>
      <c r="C304" t="s">
        <v>126</v>
      </c>
      <c r="D304" t="s">
        <v>25</v>
      </c>
      <c r="E304" t="s">
        <v>25</v>
      </c>
      <c r="F304" t="s">
        <v>156</v>
      </c>
      <c r="G304" t="s">
        <v>25</v>
      </c>
    </row>
    <row r="305" spans="1:9" x14ac:dyDescent="0.3">
      <c r="A305" t="s">
        <v>2064</v>
      </c>
      <c r="B305" s="38">
        <v>42591</v>
      </c>
      <c r="C305" t="s">
        <v>1004</v>
      </c>
      <c r="D305" t="s">
        <v>21</v>
      </c>
      <c r="E305" t="s">
        <v>21</v>
      </c>
      <c r="F305" t="s">
        <v>159</v>
      </c>
      <c r="G305" t="s">
        <v>21</v>
      </c>
      <c r="H305" s="38">
        <v>42647</v>
      </c>
      <c r="I305" s="38">
        <v>42677</v>
      </c>
    </row>
    <row r="306" spans="1:9" x14ac:dyDescent="0.3">
      <c r="A306" t="s">
        <v>2065</v>
      </c>
      <c r="B306" s="38">
        <v>42587</v>
      </c>
      <c r="C306" t="s">
        <v>468</v>
      </c>
      <c r="D306" t="s">
        <v>25</v>
      </c>
      <c r="E306" t="s">
        <v>25</v>
      </c>
      <c r="F306" t="s">
        <v>157</v>
      </c>
      <c r="G306" t="s">
        <v>25</v>
      </c>
      <c r="H306" s="38">
        <v>42685</v>
      </c>
    </row>
    <row r="307" spans="1:9" x14ac:dyDescent="0.3">
      <c r="A307" t="s">
        <v>2066</v>
      </c>
      <c r="B307" s="38">
        <v>42684</v>
      </c>
      <c r="C307" t="s">
        <v>118</v>
      </c>
      <c r="D307" t="s">
        <v>22</v>
      </c>
      <c r="E307" t="s">
        <v>22</v>
      </c>
      <c r="F307" t="s">
        <v>135</v>
      </c>
      <c r="G307" t="s">
        <v>22</v>
      </c>
    </row>
    <row r="308" spans="1:9" x14ac:dyDescent="0.3">
      <c r="A308" t="s">
        <v>2067</v>
      </c>
      <c r="B308" s="38">
        <v>42676</v>
      </c>
      <c r="C308" t="s">
        <v>132</v>
      </c>
      <c r="D308" t="s">
        <v>20</v>
      </c>
      <c r="E308" t="s">
        <v>20</v>
      </c>
      <c r="F308" t="s">
        <v>149</v>
      </c>
      <c r="G308" t="s">
        <v>20</v>
      </c>
    </row>
    <row r="309" spans="1:9" x14ac:dyDescent="0.3">
      <c r="A309" t="s">
        <v>1832</v>
      </c>
      <c r="B309" s="38">
        <v>42684</v>
      </c>
      <c r="C309" t="s">
        <v>332</v>
      </c>
      <c r="D309" t="s">
        <v>22</v>
      </c>
      <c r="E309" t="s">
        <v>22</v>
      </c>
      <c r="F309" t="s">
        <v>172</v>
      </c>
      <c r="G309" t="s">
        <v>22</v>
      </c>
    </row>
    <row r="310" spans="1:9" x14ac:dyDescent="0.3">
      <c r="A310" t="s">
        <v>2068</v>
      </c>
      <c r="B310" s="38">
        <v>42625</v>
      </c>
      <c r="C310" t="s">
        <v>334</v>
      </c>
      <c r="D310" t="s">
        <v>23</v>
      </c>
      <c r="E310" t="s">
        <v>23</v>
      </c>
      <c r="F310" t="s">
        <v>168</v>
      </c>
      <c r="G310" t="s">
        <v>23</v>
      </c>
      <c r="H310" s="38">
        <v>42688</v>
      </c>
    </row>
    <row r="311" spans="1:9" x14ac:dyDescent="0.3">
      <c r="A311" t="s">
        <v>2069</v>
      </c>
      <c r="B311" s="38">
        <v>42683</v>
      </c>
      <c r="C311" t="s">
        <v>108</v>
      </c>
      <c r="D311" t="s">
        <v>20</v>
      </c>
      <c r="E311" t="s">
        <v>20</v>
      </c>
      <c r="F311" t="s">
        <v>147</v>
      </c>
      <c r="G311" t="s">
        <v>20</v>
      </c>
    </row>
    <row r="312" spans="1:9" x14ac:dyDescent="0.3">
      <c r="A312" t="s">
        <v>1836</v>
      </c>
      <c r="B312" s="38">
        <v>42676</v>
      </c>
      <c r="C312" t="s">
        <v>141</v>
      </c>
      <c r="E312" t="s">
        <v>23</v>
      </c>
      <c r="F312" t="s">
        <v>141</v>
      </c>
      <c r="G312" t="s">
        <v>23</v>
      </c>
    </row>
    <row r="313" spans="1:9" x14ac:dyDescent="0.3">
      <c r="A313" t="s">
        <v>1611</v>
      </c>
      <c r="B313" s="38">
        <v>42625</v>
      </c>
      <c r="C313" t="s">
        <v>118</v>
      </c>
      <c r="D313" t="s">
        <v>22</v>
      </c>
      <c r="E313" t="s">
        <v>26</v>
      </c>
      <c r="F313" t="s">
        <v>146</v>
      </c>
      <c r="G313" t="s">
        <v>26</v>
      </c>
      <c r="H313" s="38">
        <v>42677</v>
      </c>
    </row>
    <row r="314" spans="1:9" x14ac:dyDescent="0.3">
      <c r="A314" t="s">
        <v>2070</v>
      </c>
      <c r="B314" s="38">
        <v>42679</v>
      </c>
      <c r="C314" t="s">
        <v>116</v>
      </c>
      <c r="D314" t="s">
        <v>23</v>
      </c>
      <c r="E314" t="s">
        <v>20</v>
      </c>
      <c r="F314" t="s">
        <v>140</v>
      </c>
      <c r="G314" t="s">
        <v>20</v>
      </c>
    </row>
    <row r="315" spans="1:9" x14ac:dyDescent="0.3">
      <c r="A315" t="s">
        <v>2071</v>
      </c>
      <c r="B315" s="38">
        <v>42586</v>
      </c>
      <c r="C315" t="s">
        <v>2072</v>
      </c>
      <c r="D315" t="s">
        <v>20</v>
      </c>
      <c r="E315" t="s">
        <v>20</v>
      </c>
      <c r="F315" t="s">
        <v>144</v>
      </c>
      <c r="G315" t="s">
        <v>20</v>
      </c>
      <c r="H315" s="38">
        <v>42690</v>
      </c>
    </row>
    <row r="316" spans="1:9" x14ac:dyDescent="0.3">
      <c r="A316" t="s">
        <v>2073</v>
      </c>
      <c r="B316" s="38">
        <v>42586</v>
      </c>
      <c r="C316" t="s">
        <v>1901</v>
      </c>
      <c r="D316" t="s">
        <v>25</v>
      </c>
      <c r="E316" t="s">
        <v>25</v>
      </c>
      <c r="F316" t="s">
        <v>2074</v>
      </c>
      <c r="G316" t="s">
        <v>25</v>
      </c>
      <c r="H316" s="38">
        <v>42682</v>
      </c>
    </row>
    <row r="317" spans="1:9" x14ac:dyDescent="0.3">
      <c r="A317" t="s">
        <v>1580</v>
      </c>
      <c r="B317" s="38">
        <v>42664</v>
      </c>
      <c r="C317" t="s">
        <v>332</v>
      </c>
      <c r="D317" t="s">
        <v>22</v>
      </c>
      <c r="E317" t="s">
        <v>22</v>
      </c>
      <c r="F317" t="s">
        <v>135</v>
      </c>
      <c r="G317" t="s">
        <v>22</v>
      </c>
      <c r="H317" s="38">
        <v>42676</v>
      </c>
    </row>
    <row r="318" spans="1:9" x14ac:dyDescent="0.3">
      <c r="A318" t="s">
        <v>2075</v>
      </c>
      <c r="B318" s="38">
        <v>42594</v>
      </c>
      <c r="C318" t="s">
        <v>262</v>
      </c>
      <c r="E318" t="s">
        <v>23</v>
      </c>
      <c r="F318" t="s">
        <v>169</v>
      </c>
      <c r="G318" t="s">
        <v>23</v>
      </c>
      <c r="H318" s="38">
        <v>42620</v>
      </c>
      <c r="I318" s="38">
        <v>42685</v>
      </c>
    </row>
    <row r="319" spans="1:9" x14ac:dyDescent="0.3">
      <c r="A319" t="s">
        <v>2076</v>
      </c>
      <c r="B319" s="38">
        <v>42676</v>
      </c>
      <c r="C319" t="s">
        <v>168</v>
      </c>
      <c r="E319" t="s">
        <v>23</v>
      </c>
      <c r="F319" t="s">
        <v>168</v>
      </c>
      <c r="G319" t="s">
        <v>23</v>
      </c>
    </row>
    <row r="320" spans="1:9" x14ac:dyDescent="0.3">
      <c r="A320" t="s">
        <v>2077</v>
      </c>
      <c r="B320" s="38">
        <v>42684</v>
      </c>
      <c r="C320" t="s">
        <v>94</v>
      </c>
      <c r="D320" t="s">
        <v>20</v>
      </c>
      <c r="E320" t="s">
        <v>23</v>
      </c>
      <c r="F320" t="s">
        <v>140</v>
      </c>
      <c r="G320" t="s">
        <v>20</v>
      </c>
    </row>
    <row r="321" spans="1:9" x14ac:dyDescent="0.3">
      <c r="A321" t="s">
        <v>2078</v>
      </c>
      <c r="B321" s="38">
        <v>42605</v>
      </c>
      <c r="E321" t="s">
        <v>23</v>
      </c>
      <c r="F321" t="s">
        <v>163</v>
      </c>
      <c r="G321" t="s">
        <v>23</v>
      </c>
      <c r="H321" s="38">
        <v>42634</v>
      </c>
      <c r="I321" s="38">
        <v>42683</v>
      </c>
    </row>
    <row r="322" spans="1:9" x14ac:dyDescent="0.3">
      <c r="A322" t="s">
        <v>2079</v>
      </c>
      <c r="B322" s="38">
        <v>42605</v>
      </c>
      <c r="C322" t="s">
        <v>139</v>
      </c>
      <c r="E322" t="s">
        <v>26</v>
      </c>
      <c r="F322" t="s">
        <v>139</v>
      </c>
      <c r="G322" t="s">
        <v>26</v>
      </c>
      <c r="H322" s="38">
        <v>42683</v>
      </c>
    </row>
    <row r="323" spans="1:9" x14ac:dyDescent="0.3">
      <c r="A323" t="s">
        <v>2080</v>
      </c>
      <c r="B323" s="38">
        <v>42606</v>
      </c>
      <c r="C323" t="s">
        <v>2081</v>
      </c>
      <c r="D323" t="s">
        <v>26</v>
      </c>
      <c r="E323" t="s">
        <v>26</v>
      </c>
      <c r="F323" t="s">
        <v>146</v>
      </c>
      <c r="G323" t="s">
        <v>26</v>
      </c>
      <c r="H323" s="38">
        <v>42625</v>
      </c>
      <c r="I323" s="38">
        <v>42682</v>
      </c>
    </row>
    <row r="324" spans="1:9" x14ac:dyDescent="0.3">
      <c r="A324" t="s">
        <v>2082</v>
      </c>
      <c r="B324" s="38">
        <v>42611</v>
      </c>
      <c r="E324" t="s">
        <v>26</v>
      </c>
      <c r="F324" t="s">
        <v>925</v>
      </c>
      <c r="G324" t="s">
        <v>26</v>
      </c>
      <c r="H324" s="38">
        <v>42627</v>
      </c>
      <c r="I324" s="38">
        <v>42678</v>
      </c>
    </row>
    <row r="325" spans="1:9" x14ac:dyDescent="0.3">
      <c r="A325" t="s">
        <v>2083</v>
      </c>
      <c r="B325" s="38">
        <v>42606</v>
      </c>
      <c r="C325" t="s">
        <v>88</v>
      </c>
      <c r="D325" t="s">
        <v>25</v>
      </c>
      <c r="E325" t="s">
        <v>25</v>
      </c>
      <c r="F325" t="s">
        <v>136</v>
      </c>
      <c r="G325" t="s">
        <v>25</v>
      </c>
      <c r="H325" s="38">
        <v>42642</v>
      </c>
      <c r="I325" s="38">
        <v>42684</v>
      </c>
    </row>
    <row r="326" spans="1:9" x14ac:dyDescent="0.3">
      <c r="A326" t="s">
        <v>2084</v>
      </c>
      <c r="B326" s="38">
        <v>42611</v>
      </c>
      <c r="C326" t="s">
        <v>2085</v>
      </c>
      <c r="D326" t="s">
        <v>23</v>
      </c>
      <c r="E326" t="s">
        <v>23</v>
      </c>
      <c r="F326" t="s">
        <v>161</v>
      </c>
      <c r="G326" t="s">
        <v>23</v>
      </c>
      <c r="H326" s="38">
        <v>42676</v>
      </c>
    </row>
    <row r="327" spans="1:9" x14ac:dyDescent="0.3">
      <c r="A327" t="s">
        <v>2086</v>
      </c>
      <c r="B327" s="38">
        <v>42611</v>
      </c>
      <c r="C327" t="s">
        <v>2087</v>
      </c>
      <c r="D327" t="s">
        <v>20</v>
      </c>
      <c r="E327" t="s">
        <v>20</v>
      </c>
      <c r="F327" t="s">
        <v>916</v>
      </c>
      <c r="G327" t="s">
        <v>20</v>
      </c>
      <c r="H327" s="38">
        <v>42681</v>
      </c>
    </row>
    <row r="328" spans="1:9" x14ac:dyDescent="0.3">
      <c r="A328" t="s">
        <v>2088</v>
      </c>
      <c r="B328" s="38">
        <v>42684</v>
      </c>
      <c r="C328" t="s">
        <v>100</v>
      </c>
      <c r="D328" t="s">
        <v>24</v>
      </c>
      <c r="E328" t="s">
        <v>21</v>
      </c>
      <c r="F328" t="s">
        <v>145</v>
      </c>
      <c r="G328" t="s">
        <v>21</v>
      </c>
    </row>
    <row r="329" spans="1:9" x14ac:dyDescent="0.3">
      <c r="A329" t="s">
        <v>2089</v>
      </c>
      <c r="B329" s="38">
        <v>42690</v>
      </c>
      <c r="C329" t="s">
        <v>84</v>
      </c>
      <c r="D329" t="s">
        <v>20</v>
      </c>
      <c r="E329" t="s">
        <v>20</v>
      </c>
      <c r="F329" t="s">
        <v>149</v>
      </c>
      <c r="G329" t="s">
        <v>20</v>
      </c>
    </row>
    <row r="330" spans="1:9" x14ac:dyDescent="0.3">
      <c r="A330" t="s">
        <v>2090</v>
      </c>
      <c r="B330" s="38">
        <v>42684</v>
      </c>
      <c r="C330" t="s">
        <v>115</v>
      </c>
      <c r="D330" t="s">
        <v>22</v>
      </c>
      <c r="E330" t="s">
        <v>22</v>
      </c>
      <c r="F330" t="s">
        <v>150</v>
      </c>
      <c r="G330" t="s">
        <v>22</v>
      </c>
    </row>
    <row r="331" spans="1:9" x14ac:dyDescent="0.3">
      <c r="A331" t="s">
        <v>2091</v>
      </c>
      <c r="B331" s="38">
        <v>42682</v>
      </c>
      <c r="C331" t="s">
        <v>98</v>
      </c>
      <c r="D331" t="s">
        <v>23</v>
      </c>
      <c r="E331" t="s">
        <v>23</v>
      </c>
      <c r="F331" t="s">
        <v>161</v>
      </c>
      <c r="G331" t="s">
        <v>23</v>
      </c>
    </row>
    <row r="332" spans="1:9" x14ac:dyDescent="0.3">
      <c r="A332" t="s">
        <v>2092</v>
      </c>
      <c r="B332" s="38">
        <v>42688</v>
      </c>
      <c r="C332" t="s">
        <v>91</v>
      </c>
      <c r="D332" t="s">
        <v>25</v>
      </c>
      <c r="E332" t="s">
        <v>25</v>
      </c>
      <c r="F332" t="s">
        <v>136</v>
      </c>
      <c r="G332" t="s">
        <v>25</v>
      </c>
    </row>
    <row r="333" spans="1:9" x14ac:dyDescent="0.3">
      <c r="A333" t="s">
        <v>1710</v>
      </c>
      <c r="B333" s="38">
        <v>42676</v>
      </c>
      <c r="E333" t="s">
        <v>25</v>
      </c>
      <c r="F333" t="s">
        <v>136</v>
      </c>
      <c r="G333" t="s">
        <v>25</v>
      </c>
    </row>
    <row r="334" spans="1:9" x14ac:dyDescent="0.3">
      <c r="A334" t="s">
        <v>2093</v>
      </c>
      <c r="B334" s="38">
        <v>42690</v>
      </c>
      <c r="C334" t="s">
        <v>148</v>
      </c>
      <c r="E334" t="s">
        <v>23</v>
      </c>
      <c r="F334" t="s">
        <v>148</v>
      </c>
      <c r="G334" t="s">
        <v>23</v>
      </c>
    </row>
    <row r="335" spans="1:9" x14ac:dyDescent="0.3">
      <c r="A335" t="s">
        <v>2094</v>
      </c>
      <c r="B335" s="38">
        <v>42690</v>
      </c>
      <c r="E335" t="s">
        <v>26</v>
      </c>
      <c r="F335" t="s">
        <v>146</v>
      </c>
      <c r="G335" t="s">
        <v>26</v>
      </c>
    </row>
    <row r="336" spans="1:9" x14ac:dyDescent="0.3">
      <c r="A336" t="s">
        <v>2095</v>
      </c>
      <c r="B336" s="38">
        <v>42690</v>
      </c>
      <c r="C336" t="s">
        <v>123</v>
      </c>
      <c r="D336" t="s">
        <v>22</v>
      </c>
      <c r="E336" t="s">
        <v>22</v>
      </c>
      <c r="F336" t="s">
        <v>135</v>
      </c>
      <c r="G336" t="s">
        <v>22</v>
      </c>
    </row>
    <row r="337" spans="1:7" x14ac:dyDescent="0.3">
      <c r="A337" t="s">
        <v>2096</v>
      </c>
      <c r="B337" s="38">
        <v>42686</v>
      </c>
      <c r="E337" t="s">
        <v>26</v>
      </c>
      <c r="F337" t="s">
        <v>151</v>
      </c>
      <c r="G337" t="s">
        <v>26</v>
      </c>
    </row>
    <row r="338" spans="1:7" x14ac:dyDescent="0.3">
      <c r="A338" t="s">
        <v>2097</v>
      </c>
      <c r="B338" s="38">
        <v>42679</v>
      </c>
      <c r="C338" t="s">
        <v>114</v>
      </c>
      <c r="D338" t="s">
        <v>23</v>
      </c>
      <c r="E338" t="s">
        <v>23</v>
      </c>
      <c r="F338" t="s">
        <v>161</v>
      </c>
      <c r="G338" t="s">
        <v>23</v>
      </c>
    </row>
    <row r="339" spans="1:7" x14ac:dyDescent="0.3">
      <c r="A339" t="s">
        <v>2098</v>
      </c>
      <c r="B339" s="38">
        <v>42683</v>
      </c>
      <c r="C339" t="s">
        <v>78</v>
      </c>
      <c r="D339" t="s">
        <v>20</v>
      </c>
      <c r="E339" t="s">
        <v>20</v>
      </c>
      <c r="F339" t="s">
        <v>147</v>
      </c>
      <c r="G339" t="s">
        <v>20</v>
      </c>
    </row>
    <row r="340" spans="1:7" x14ac:dyDescent="0.3">
      <c r="A340" t="s">
        <v>2099</v>
      </c>
      <c r="B340" s="38">
        <v>42685</v>
      </c>
      <c r="C340" t="s">
        <v>56</v>
      </c>
      <c r="D340" t="s">
        <v>26</v>
      </c>
      <c r="E340" t="s">
        <v>22</v>
      </c>
      <c r="F340" t="s">
        <v>172</v>
      </c>
      <c r="G340" t="s">
        <v>22</v>
      </c>
    </row>
    <row r="341" spans="1:7" x14ac:dyDescent="0.3">
      <c r="A341" t="s">
        <v>1802</v>
      </c>
      <c r="B341" s="38">
        <v>42686</v>
      </c>
      <c r="C341" t="s">
        <v>55</v>
      </c>
      <c r="D341" t="s">
        <v>20</v>
      </c>
      <c r="E341" t="s">
        <v>20</v>
      </c>
      <c r="F341" t="s">
        <v>140</v>
      </c>
      <c r="G341" t="s">
        <v>20</v>
      </c>
    </row>
    <row r="342" spans="1:7" x14ac:dyDescent="0.3">
      <c r="A342" t="s">
        <v>1765</v>
      </c>
      <c r="B342" s="38">
        <v>42675</v>
      </c>
      <c r="C342" t="s">
        <v>45</v>
      </c>
      <c r="D342" t="s">
        <v>20</v>
      </c>
      <c r="E342" t="s">
        <v>20</v>
      </c>
      <c r="F342" t="s">
        <v>144</v>
      </c>
      <c r="G342" t="s">
        <v>20</v>
      </c>
    </row>
    <row r="343" spans="1:7" x14ac:dyDescent="0.3">
      <c r="A343" t="s">
        <v>2100</v>
      </c>
      <c r="B343" s="38">
        <v>42684</v>
      </c>
      <c r="E343" t="s">
        <v>23</v>
      </c>
      <c r="F343" t="s">
        <v>161</v>
      </c>
      <c r="G343" t="s">
        <v>23</v>
      </c>
    </row>
    <row r="344" spans="1:7" x14ac:dyDescent="0.3">
      <c r="A344" t="s">
        <v>2101</v>
      </c>
      <c r="B344" s="38">
        <v>42686</v>
      </c>
      <c r="C344" t="s">
        <v>118</v>
      </c>
      <c r="D344" t="s">
        <v>22</v>
      </c>
      <c r="E344" t="s">
        <v>22</v>
      </c>
      <c r="F344" t="s">
        <v>172</v>
      </c>
      <c r="G344" t="s">
        <v>22</v>
      </c>
    </row>
    <row r="345" spans="1:7" x14ac:dyDescent="0.3">
      <c r="A345" t="s">
        <v>1818</v>
      </c>
      <c r="B345" s="38">
        <v>42676</v>
      </c>
      <c r="C345" t="s">
        <v>77</v>
      </c>
      <c r="D345" t="s">
        <v>20</v>
      </c>
      <c r="E345" t="s">
        <v>23</v>
      </c>
      <c r="F345" t="s">
        <v>163</v>
      </c>
      <c r="G345" t="s">
        <v>23</v>
      </c>
    </row>
    <row r="346" spans="1:7" x14ac:dyDescent="0.3">
      <c r="A346" t="s">
        <v>1823</v>
      </c>
      <c r="B346" s="38">
        <v>42676</v>
      </c>
      <c r="C346" t="s">
        <v>334</v>
      </c>
      <c r="D346" t="s">
        <v>23</v>
      </c>
      <c r="E346" t="s">
        <v>23</v>
      </c>
      <c r="F346" t="s">
        <v>148</v>
      </c>
      <c r="G346" t="s">
        <v>23</v>
      </c>
    </row>
    <row r="347" spans="1:7" x14ac:dyDescent="0.3">
      <c r="A347" t="s">
        <v>2102</v>
      </c>
      <c r="B347" s="38">
        <v>42690</v>
      </c>
      <c r="C347" t="s">
        <v>52</v>
      </c>
      <c r="D347" t="s">
        <v>23</v>
      </c>
      <c r="E347" t="s">
        <v>23</v>
      </c>
      <c r="F347" t="s">
        <v>141</v>
      </c>
      <c r="G347" t="s">
        <v>23</v>
      </c>
    </row>
    <row r="348" spans="1:7" x14ac:dyDescent="0.3">
      <c r="A348" t="s">
        <v>2103</v>
      </c>
      <c r="B348" s="38">
        <v>42688</v>
      </c>
      <c r="C348" t="s">
        <v>113</v>
      </c>
      <c r="D348" t="s">
        <v>23</v>
      </c>
      <c r="E348" t="s">
        <v>23</v>
      </c>
      <c r="F348" t="s">
        <v>141</v>
      </c>
      <c r="G348" t="s">
        <v>23</v>
      </c>
    </row>
    <row r="349" spans="1:7" x14ac:dyDescent="0.3">
      <c r="A349" t="s">
        <v>2104</v>
      </c>
      <c r="B349" s="38">
        <v>42685</v>
      </c>
      <c r="C349" t="s">
        <v>121</v>
      </c>
      <c r="D349" t="s">
        <v>26</v>
      </c>
      <c r="E349" t="s">
        <v>26</v>
      </c>
      <c r="F349" t="s">
        <v>146</v>
      </c>
      <c r="G349" t="s">
        <v>26</v>
      </c>
    </row>
    <row r="350" spans="1:7" x14ac:dyDescent="0.3">
      <c r="A350" t="s">
        <v>2105</v>
      </c>
      <c r="B350" s="38">
        <v>42688</v>
      </c>
      <c r="E350" t="s">
        <v>25</v>
      </c>
      <c r="F350" t="s">
        <v>165</v>
      </c>
      <c r="G350" t="s">
        <v>25</v>
      </c>
    </row>
    <row r="351" spans="1:7" x14ac:dyDescent="0.3">
      <c r="A351" t="s">
        <v>2106</v>
      </c>
      <c r="B351" s="38">
        <v>42689</v>
      </c>
      <c r="C351" t="s">
        <v>62</v>
      </c>
      <c r="D351" t="s">
        <v>21</v>
      </c>
      <c r="E351" t="s">
        <v>21</v>
      </c>
      <c r="F351" t="s">
        <v>162</v>
      </c>
      <c r="G351" t="s">
        <v>21</v>
      </c>
    </row>
    <row r="352" spans="1:7" x14ac:dyDescent="0.3">
      <c r="A352" t="s">
        <v>2107</v>
      </c>
      <c r="B352" s="38">
        <v>42688</v>
      </c>
      <c r="C352" t="s">
        <v>93</v>
      </c>
      <c r="D352" t="s">
        <v>23</v>
      </c>
      <c r="E352" t="s">
        <v>23</v>
      </c>
      <c r="F352" t="s">
        <v>169</v>
      </c>
      <c r="G352" t="s">
        <v>23</v>
      </c>
    </row>
    <row r="353" spans="1:7" x14ac:dyDescent="0.3">
      <c r="A353" t="s">
        <v>2108</v>
      </c>
      <c r="B353" s="38">
        <v>42689</v>
      </c>
      <c r="E353" t="s">
        <v>22</v>
      </c>
      <c r="F353" t="s">
        <v>172</v>
      </c>
      <c r="G353" t="s">
        <v>22</v>
      </c>
    </row>
    <row r="354" spans="1:7" x14ac:dyDescent="0.3">
      <c r="A354" t="s">
        <v>1759</v>
      </c>
      <c r="B354" s="38">
        <v>42679</v>
      </c>
      <c r="C354" t="s">
        <v>89</v>
      </c>
      <c r="D354" t="s">
        <v>21</v>
      </c>
      <c r="E354" t="s">
        <v>21</v>
      </c>
      <c r="F354" t="s">
        <v>162</v>
      </c>
      <c r="G354" t="s">
        <v>21</v>
      </c>
    </row>
    <row r="355" spans="1:7" x14ac:dyDescent="0.3">
      <c r="A355" t="s">
        <v>2109</v>
      </c>
      <c r="B355" s="38">
        <v>42685</v>
      </c>
      <c r="C355" t="s">
        <v>60</v>
      </c>
      <c r="D355" t="s">
        <v>24</v>
      </c>
      <c r="E355" t="s">
        <v>21</v>
      </c>
      <c r="F355" t="s">
        <v>167</v>
      </c>
      <c r="G355" t="s">
        <v>21</v>
      </c>
    </row>
    <row r="356" spans="1:7" x14ac:dyDescent="0.3">
      <c r="A356" t="s">
        <v>1760</v>
      </c>
      <c r="B356" s="38">
        <v>42679</v>
      </c>
      <c r="C356" t="s">
        <v>118</v>
      </c>
      <c r="D356" t="s">
        <v>22</v>
      </c>
      <c r="E356" t="s">
        <v>22</v>
      </c>
      <c r="F356" t="s">
        <v>172</v>
      </c>
      <c r="G356" t="s">
        <v>22</v>
      </c>
    </row>
    <row r="357" spans="1:7" x14ac:dyDescent="0.3">
      <c r="A357" t="s">
        <v>2110</v>
      </c>
      <c r="B357" s="38">
        <v>42686</v>
      </c>
      <c r="C357" t="s">
        <v>68</v>
      </c>
      <c r="D357" t="s">
        <v>25</v>
      </c>
      <c r="E357" t="s">
        <v>25</v>
      </c>
      <c r="F357" t="s">
        <v>136</v>
      </c>
      <c r="G357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2:T40"/>
  <sheetViews>
    <sheetView workbookViewId="0"/>
  </sheetViews>
  <sheetFormatPr defaultRowHeight="14.4" x14ac:dyDescent="0.3"/>
  <cols>
    <col min="1" max="20" width="15.77734375" style="13" customWidth="1"/>
  </cols>
  <sheetData>
    <row r="2" spans="1:12" x14ac:dyDescent="0.3">
      <c r="A2" s="1" t="s">
        <v>0</v>
      </c>
      <c r="B2" s="2">
        <f ca="1">TODAY()</f>
        <v>42691</v>
      </c>
    </row>
    <row r="3" spans="1:12" x14ac:dyDescent="0.3">
      <c r="A3" s="1" t="s">
        <v>1</v>
      </c>
      <c r="B3" s="2">
        <f ca="1">B2-WEEKDAY(B2)+2</f>
        <v>42688</v>
      </c>
    </row>
    <row r="4" spans="1:12" x14ac:dyDescent="0.3">
      <c r="A4" s="1" t="s">
        <v>2</v>
      </c>
      <c r="B4" s="2">
        <f ca="1">B2-DAY(B2)+1</f>
        <v>42675</v>
      </c>
    </row>
    <row r="7" spans="1:12" x14ac:dyDescent="0.3">
      <c r="A7" s="3" t="s">
        <v>3</v>
      </c>
    </row>
    <row r="8" spans="1:12" x14ac:dyDescent="0.3">
      <c r="A8" s="4"/>
    </row>
    <row r="9" spans="1:12" x14ac:dyDescent="0.3">
      <c r="A9" s="15" t="s">
        <v>4</v>
      </c>
      <c r="B9" s="15" t="s">
        <v>30</v>
      </c>
      <c r="C9" s="15" t="s">
        <v>10</v>
      </c>
      <c r="D9" s="15" t="s">
        <v>12</v>
      </c>
      <c r="E9" s="15" t="s">
        <v>31</v>
      </c>
      <c r="F9" s="15" t="s">
        <v>15</v>
      </c>
      <c r="G9" s="15" t="s">
        <v>13</v>
      </c>
      <c r="H9" s="15" t="s">
        <v>18</v>
      </c>
      <c r="I9" s="15" t="s">
        <v>19</v>
      </c>
      <c r="J9" s="15" t="s">
        <v>14</v>
      </c>
      <c r="K9" s="15" t="s">
        <v>32</v>
      </c>
      <c r="L9" s="15" t="s">
        <v>33</v>
      </c>
    </row>
    <row r="10" spans="1:12" x14ac:dyDescent="0.3">
      <c r="A10" s="6" t="s">
        <v>20</v>
      </c>
      <c r="B10" s="21">
        <f ca="1">COUNTIFS('Sales Appointments - Raw'!$E:$E,'Consultants - By Market'!$B$2-1,'Sales Appointments - Raw'!$G:$G,'Consultants - By Market'!A10)</f>
        <v>14</v>
      </c>
      <c r="C10" s="23">
        <f ca="1">MAX(COUNTIFS('Sales Appointments - Raw'!$E:$E,'Consultants - By Market'!$B$2-1,'Sales Appointments - Raw'!$O:$O,1,'Sales Appointments - Raw'!$G:$G,'Consultants - By Market'!$A10),G10)</f>
        <v>6</v>
      </c>
      <c r="D10" s="20">
        <f t="shared" ref="D10:D16" ca="1" si="0">C10/B10</f>
        <v>0.42857142857142855</v>
      </c>
      <c r="E10" s="20">
        <f ca="1">IFERROR(COUNTIFS('Sales Appointments - Raw'!$E:$E,'Consultants - By Market'!$B$2-1,'Sales Appointments - Raw'!$Q:$Q,1,'Sales Appointments - Raw'!$G:$G,'Consultants - By Market'!$A10)/C10,0)</f>
        <v>0.83333333333333337</v>
      </c>
      <c r="F10" s="20">
        <f ca="1">MIN(IFERROR(G10/SUMIFS('Sales Appointments - Raw'!$O:$O,'Sales Appointments - Raw'!$P:$P,0,'Sales Appointments - Raw'!$G:$G,'Consultants - By Market'!A10,'Sales Appointments - Raw'!$E:$E,'Consultants - By Market'!$B$2-1),0),1)</f>
        <v>1</v>
      </c>
      <c r="G10" s="23">
        <f ca="1">COUNTIFS('Opportunities - Raw'!$B:$B,'Consultants - By Market'!$B$2-1,'Opportunities - Raw'!$G:$G,'Consultants - By Market'!A10)</f>
        <v>5</v>
      </c>
      <c r="H10" s="23">
        <f ca="1">COUNTIFS('Opportunities - Raw'!$H:$H,'Consultants - By Market'!$B$2-1,'Opportunities - Raw'!$G:$G,'Consultants - By Market'!A10)</f>
        <v>1</v>
      </c>
      <c r="I10" s="23">
        <f ca="1">COUNTIFS('Opportunities - Raw'!$I:$I,'Consultants - By Market'!$B$2-1,'Opportunities - Raw'!$G:$G,'Consultants - By Market'!A10)</f>
        <v>0</v>
      </c>
      <c r="J10" s="22">
        <f ca="1">G10/COUNTIF('Employees - Raw'!$D:$D,'Consultants - By Market'!$A10)</f>
        <v>0.625</v>
      </c>
      <c r="K10" s="22">
        <f ca="1">H10/COUNTIF('Employees - Raw'!$D:$D,'Consultants - By Market'!$A10)</f>
        <v>0.125</v>
      </c>
      <c r="L10" s="22">
        <f ca="1">I10/COUNTIF('Employees - Raw'!$D:$D,'Consultants - By Market'!$A10)</f>
        <v>0</v>
      </c>
    </row>
    <row r="11" spans="1:12" x14ac:dyDescent="0.3">
      <c r="A11" s="6" t="s">
        <v>21</v>
      </c>
      <c r="B11" s="21">
        <f ca="1">COUNTIFS('Sales Appointments - Raw'!$E:$E,'Consultants - By Market'!$B$2-1,'Sales Appointments - Raw'!$G:$G,'Consultants - By Market'!A11)</f>
        <v>4</v>
      </c>
      <c r="C11" s="23">
        <f ca="1">MAX(COUNTIFS('Sales Appointments - Raw'!$E:$E,'Consultants - By Market'!$B$2-1,'Sales Appointments - Raw'!$O:$O,1,'Sales Appointments - Raw'!$G:$G,'Consultants - By Market'!$A11),G11)</f>
        <v>1</v>
      </c>
      <c r="D11" s="20">
        <f t="shared" ca="1" si="0"/>
        <v>0.25</v>
      </c>
      <c r="E11" s="20">
        <f ca="1">IFERROR(COUNTIFS('Sales Appointments - Raw'!$E:$E,'Consultants - By Market'!$B$2-1,'Sales Appointments - Raw'!$Q:$Q,1,'Sales Appointments - Raw'!$G:$G,'Consultants - By Market'!$A11)/C11,0)</f>
        <v>0</v>
      </c>
      <c r="F11" s="20">
        <f ca="1">MIN(IFERROR(G11/SUMIFS('Sales Appointments - Raw'!$O:$O,'Sales Appointments - Raw'!$P:$P,0,'Sales Appointments - Raw'!$G:$G,'Consultants - By Market'!A11,'Sales Appointments - Raw'!$E:$E,'Consultants - By Market'!$B$2-1),0),1)</f>
        <v>0</v>
      </c>
      <c r="G11" s="23">
        <f ca="1">COUNTIFS('Opportunities - Raw'!$B:$B,'Consultants - By Market'!$B$2-1,'Opportunities - Raw'!$G:$G,'Consultants - By Market'!A11)</f>
        <v>0</v>
      </c>
      <c r="H11" s="23">
        <f ca="1">COUNTIFS('Opportunities - Raw'!$H:$H,'Consultants - By Market'!$B$2-1,'Opportunities - Raw'!$G:$G,'Consultants - By Market'!A11)</f>
        <v>0</v>
      </c>
      <c r="I11" s="23">
        <f ca="1">COUNTIFS('Opportunities - Raw'!$I:$I,'Consultants - By Market'!$B$2-1,'Opportunities - Raw'!$G:$G,'Consultants - By Market'!A11)</f>
        <v>0</v>
      </c>
      <c r="J11" s="22">
        <f ca="1">G11/COUNTIF('Employees - Raw'!$D:$D,'Consultants - By Market'!A11)</f>
        <v>0</v>
      </c>
      <c r="K11" s="22">
        <f ca="1">H11/COUNTIF('Employees - Raw'!$D:$D,'Consultants - By Market'!$A11)</f>
        <v>0</v>
      </c>
      <c r="L11" s="22">
        <f ca="1">I11/COUNTIF('Employees - Raw'!$D:$D,'Consultants - By Market'!$A11)</f>
        <v>0</v>
      </c>
    </row>
    <row r="12" spans="1:12" x14ac:dyDescent="0.3">
      <c r="A12" s="6" t="s">
        <v>22</v>
      </c>
      <c r="B12" s="21">
        <f ca="1">COUNTIFS('Sales Appointments - Raw'!$E:$E,'Consultants - By Market'!$B$2-1,'Sales Appointments - Raw'!$G:$G,'Consultants - By Market'!A12)</f>
        <v>19</v>
      </c>
      <c r="C12" s="23">
        <f ca="1">MAX(COUNTIFS('Sales Appointments - Raw'!$E:$E,'Consultants - By Market'!$B$2-1,'Sales Appointments - Raw'!$O:$O,1,'Sales Appointments - Raw'!$G:$G,'Consultants - By Market'!$A12),G12)</f>
        <v>3</v>
      </c>
      <c r="D12" s="20">
        <f t="shared" ca="1" si="0"/>
        <v>0.15789473684210525</v>
      </c>
      <c r="E12" s="20">
        <f ca="1">IFERROR(COUNTIFS('Sales Appointments - Raw'!$E:$E,'Consultants - By Market'!$B$2-1,'Sales Appointments - Raw'!$Q:$Q,1,'Sales Appointments - Raw'!$G:$G,'Consultants - By Market'!$A12)/C12,0)</f>
        <v>0.66666666666666663</v>
      </c>
      <c r="F12" s="20">
        <f ca="1">MIN(IFERROR(G12/SUMIFS('Sales Appointments - Raw'!$O:$O,'Sales Appointments - Raw'!$P:$P,0,'Sales Appointments - Raw'!$G:$G,'Consultants - By Market'!A12,'Sales Appointments - Raw'!$E:$E,'Consultants - By Market'!$B$2-1),0),1)</f>
        <v>0.66666666666666663</v>
      </c>
      <c r="G12" s="23">
        <f ca="1">COUNTIFS('Opportunities - Raw'!$B:$B,'Consultants - By Market'!$B$2-1,'Opportunities - Raw'!$G:$G,'Consultants - By Market'!A12)</f>
        <v>2</v>
      </c>
      <c r="H12" s="23">
        <f ca="1">COUNTIFS('Opportunities - Raw'!$H:$H,'Consultants - By Market'!$B$2-1,'Opportunities - Raw'!$G:$G,'Consultants - By Market'!A12)</f>
        <v>0</v>
      </c>
      <c r="I12" s="23">
        <f ca="1">COUNTIFS('Opportunities - Raw'!$I:$I,'Consultants - By Market'!$B$2-1,'Opportunities - Raw'!$G:$G,'Consultants - By Market'!A12)</f>
        <v>0</v>
      </c>
      <c r="J12" s="22">
        <f ca="1">G12/COUNTIF('Employees - Raw'!$D:$D,'Consultants - By Market'!A12)</f>
        <v>0.4</v>
      </c>
      <c r="K12" s="22">
        <f ca="1">H12/COUNTIF('Employees - Raw'!$D:$D,'Consultants - By Market'!$A12)</f>
        <v>0</v>
      </c>
      <c r="L12" s="22">
        <f ca="1">I12/COUNTIF('Employees - Raw'!$D:$D,'Consultants - By Market'!$A12)</f>
        <v>0</v>
      </c>
    </row>
    <row r="13" spans="1:12" x14ac:dyDescent="0.3">
      <c r="A13" s="6" t="s">
        <v>23</v>
      </c>
      <c r="B13" s="21">
        <f ca="1">COUNTIFS('Sales Appointments - Raw'!$E:$E,'Consultants - By Market'!$B$2-1,'Sales Appointments - Raw'!$G:$G,'Consultants - By Market'!A13)</f>
        <v>15</v>
      </c>
      <c r="C13" s="23">
        <f ca="1">MAX(COUNTIFS('Sales Appointments - Raw'!$E:$E,'Consultants - By Market'!$B$2-1,'Sales Appointments - Raw'!$O:$O,1,'Sales Appointments - Raw'!$G:$G,'Consultants - By Market'!$A13),G13)</f>
        <v>3</v>
      </c>
      <c r="D13" s="20">
        <f t="shared" ca="1" si="0"/>
        <v>0.2</v>
      </c>
      <c r="E13" s="20">
        <f ca="1">IFERROR(COUNTIFS('Sales Appointments - Raw'!$E:$E,'Consultants - By Market'!$B$2-1,'Sales Appointments - Raw'!$Q:$Q,1,'Sales Appointments - Raw'!$G:$G,'Consultants - By Market'!$A13)/C13,0)</f>
        <v>1</v>
      </c>
      <c r="F13" s="20">
        <f ca="1">MIN(IFERROR(G13/SUMIFS('Sales Appointments - Raw'!$O:$O,'Sales Appointments - Raw'!$P:$P,0,'Sales Appointments - Raw'!$G:$G,'Consultants - By Market'!A13,'Sales Appointments - Raw'!$E:$E,'Consultants - By Market'!$B$2-1),0),1)</f>
        <v>0.66666666666666663</v>
      </c>
      <c r="G13" s="23">
        <f ca="1">COUNTIFS('Opportunities - Raw'!$B:$B,'Consultants - By Market'!$B$2-1,'Opportunities - Raw'!$G:$G,'Consultants - By Market'!A13)</f>
        <v>2</v>
      </c>
      <c r="H13" s="23">
        <f ca="1">COUNTIFS('Opportunities - Raw'!$H:$H,'Consultants - By Market'!$B$2-1,'Opportunities - Raw'!$G:$G,'Consultants - By Market'!A13)</f>
        <v>4</v>
      </c>
      <c r="I13" s="23">
        <f ca="1">COUNTIFS('Opportunities - Raw'!$I:$I,'Consultants - By Market'!$B$2-1,'Opportunities - Raw'!$G:$G,'Consultants - By Market'!A13)</f>
        <v>0</v>
      </c>
      <c r="J13" s="22">
        <f ca="1">G13/COUNTIF('Employees - Raw'!$D:$D,'Consultants - By Market'!A13)</f>
        <v>0.22222222222222221</v>
      </c>
      <c r="K13" s="22">
        <f ca="1">H13/COUNTIF('Employees - Raw'!$D:$D,'Consultants - By Market'!$A13)</f>
        <v>0.44444444444444442</v>
      </c>
      <c r="L13" s="22">
        <f ca="1">I13/COUNTIF('Employees - Raw'!$D:$D,'Consultants - By Market'!$A13)</f>
        <v>0</v>
      </c>
    </row>
    <row r="14" spans="1:12" x14ac:dyDescent="0.3">
      <c r="A14" s="6" t="s">
        <v>25</v>
      </c>
      <c r="B14" s="21">
        <f ca="1">COUNTIFS('Sales Appointments - Raw'!$E:$E,'Consultants - By Market'!$B$2-1,'Sales Appointments - Raw'!$G:$G,'Consultants - By Market'!A14)</f>
        <v>6</v>
      </c>
      <c r="C14" s="23">
        <f ca="1">MAX(COUNTIFS('Sales Appointments - Raw'!$E:$E,'Consultants - By Market'!$B$2-1,'Sales Appointments - Raw'!$O:$O,1,'Sales Appointments - Raw'!$G:$G,'Consultants - By Market'!$A14),G14)</f>
        <v>2</v>
      </c>
      <c r="D14" s="20">
        <f t="shared" ca="1" si="0"/>
        <v>0.33333333333333331</v>
      </c>
      <c r="E14" s="20">
        <f ca="1">IFERROR(COUNTIFS('Sales Appointments - Raw'!$E:$E,'Consultants - By Market'!$B$2-1,'Sales Appointments - Raw'!$Q:$Q,1,'Sales Appointments - Raw'!$G:$G,'Consultants - By Market'!$A14)/C14,0)</f>
        <v>0.5</v>
      </c>
      <c r="F14" s="20">
        <f ca="1">MIN(IFERROR(G14/SUMIFS('Sales Appointments - Raw'!$O:$O,'Sales Appointments - Raw'!$P:$P,0,'Sales Appointments - Raw'!$G:$G,'Consultants - By Market'!A14,'Sales Appointments - Raw'!$E:$E,'Consultants - By Market'!$B$2-1),0),1)</f>
        <v>0.5</v>
      </c>
      <c r="G14" s="23">
        <f ca="1">COUNTIFS('Opportunities - Raw'!$B:$B,'Consultants - By Market'!$B$2-1,'Opportunities - Raw'!$G:$G,'Consultants - By Market'!A14)</f>
        <v>1</v>
      </c>
      <c r="H14" s="23">
        <f ca="1">COUNTIFS('Opportunities - Raw'!$H:$H,'Consultants - By Market'!$B$2-1,'Opportunities - Raw'!$G:$G,'Consultants - By Market'!A14)</f>
        <v>0</v>
      </c>
      <c r="I14" s="23">
        <f ca="1">COUNTIFS('Opportunities - Raw'!$I:$I,'Consultants - By Market'!$B$2-1,'Opportunities - Raw'!$G:$G,'Consultants - By Market'!A14)</f>
        <v>1</v>
      </c>
      <c r="J14" s="22">
        <f ca="1">G14/COUNTIF('Employees - Raw'!$D:$D,'Consultants - By Market'!A14)</f>
        <v>0.25</v>
      </c>
      <c r="K14" s="22">
        <f ca="1">H14/COUNTIF('Employees - Raw'!$D:$D,'Consultants - By Market'!$A14)</f>
        <v>0</v>
      </c>
      <c r="L14" s="22">
        <f ca="1">I14/COUNTIF('Employees - Raw'!$D:$D,'Consultants - By Market'!$A14)</f>
        <v>0.25</v>
      </c>
    </row>
    <row r="15" spans="1:12" x14ac:dyDescent="0.3">
      <c r="A15" s="6" t="s">
        <v>26</v>
      </c>
      <c r="B15" s="21">
        <f ca="1">COUNTIFS('Sales Appointments - Raw'!$E:$E,'Consultants - By Market'!$B$2-1,'Sales Appointments - Raw'!$G:$G,'Consultants - By Market'!A15)</f>
        <v>7</v>
      </c>
      <c r="C15" s="23">
        <f ca="1">MAX(COUNTIFS('Sales Appointments - Raw'!$E:$E,'Consultants - By Market'!$B$2-1,'Sales Appointments - Raw'!$O:$O,1,'Sales Appointments - Raw'!$G:$G,'Consultants - By Market'!$A15),G15)</f>
        <v>5</v>
      </c>
      <c r="D15" s="20">
        <f t="shared" ca="1" si="0"/>
        <v>0.7142857142857143</v>
      </c>
      <c r="E15" s="20">
        <f ca="1">IFERROR(COUNTIFS('Sales Appointments - Raw'!$E:$E,'Consultants - By Market'!$B$2-1,'Sales Appointments - Raw'!$Q:$Q,1,'Sales Appointments - Raw'!$G:$G,'Consultants - By Market'!$A15)/C15,0)</f>
        <v>0.8</v>
      </c>
      <c r="F15" s="20">
        <f ca="1">MIN(IFERROR(G15/SUMIFS('Sales Appointments - Raw'!$O:$O,'Sales Appointments - Raw'!$P:$P,0,'Sales Appointments - Raw'!$G:$G,'Consultants - By Market'!A15,'Sales Appointments - Raw'!$E:$E,'Consultants - By Market'!$B$2-1),0),1)</f>
        <v>0.6</v>
      </c>
      <c r="G15" s="23">
        <f ca="1">COUNTIFS('Opportunities - Raw'!$B:$B,'Consultants - By Market'!$B$2-1,'Opportunities - Raw'!$G:$G,'Consultants - By Market'!A15)</f>
        <v>3</v>
      </c>
      <c r="H15" s="23">
        <f ca="1">COUNTIFS('Opportunities - Raw'!$H:$H,'Consultants - By Market'!$B$2-1,'Opportunities - Raw'!$G:$G,'Consultants - By Market'!A15)</f>
        <v>2</v>
      </c>
      <c r="I15" s="23">
        <f ca="1">COUNTIFS('Opportunities - Raw'!$I:$I,'Consultants - By Market'!$B$2-1,'Opportunities - Raw'!$G:$G,'Consultants - By Market'!A15)</f>
        <v>0</v>
      </c>
      <c r="J15" s="22">
        <f ca="1">G15/COUNTIF('Employees - Raw'!$D:$D,'Consultants - By Market'!A15)</f>
        <v>0.42857142857142855</v>
      </c>
      <c r="K15" s="22">
        <f ca="1">H15/COUNTIF('Employees - Raw'!$D:$D,'Consultants - By Market'!$A15)</f>
        <v>0.2857142857142857</v>
      </c>
      <c r="L15" s="22">
        <f ca="1">I15/COUNTIF('Employees - Raw'!$D:$D,'Consultants - By Market'!$A15)</f>
        <v>0</v>
      </c>
    </row>
    <row r="16" spans="1:12" x14ac:dyDescent="0.3">
      <c r="A16" s="7" t="s">
        <v>27</v>
      </c>
      <c r="B16" s="25">
        <f ca="1">SUM(B10:B15)</f>
        <v>65</v>
      </c>
      <c r="C16" s="27">
        <f ca="1">SUM(C10:C15)</f>
        <v>20</v>
      </c>
      <c r="D16" s="14">
        <f t="shared" ca="1" si="0"/>
        <v>0.30769230769230771</v>
      </c>
      <c r="E16" s="14">
        <f ca="1">COUNTIFS('Sales Appointments - Raw'!$Q:$Q,1,'Sales Appointments - Raw'!$E:$E,'Consultants - By Market'!$B$2-1,'Sales Appointments - Raw'!$G:$G,"&lt;&gt;"&amp;"")/C16</f>
        <v>0.75</v>
      </c>
      <c r="F16" s="14">
        <f ca="1">MIN(IFERROR(G16/SUMIFS('Sales Appointments - Raw'!$O:$O,'Sales Appointments - Raw'!$P:$P,0,'Sales Appointments - Raw'!$E:$E,'Consultants - By Market'!$B$2-1),0),1)</f>
        <v>0.61904761904761907</v>
      </c>
      <c r="G16" s="27">
        <f ca="1">SUM(G10:G15)</f>
        <v>13</v>
      </c>
      <c r="H16" s="27">
        <f ca="1">SUM(H10:H15)</f>
        <v>7</v>
      </c>
      <c r="I16" s="27">
        <f ca="1">SUM(I10:I15)</f>
        <v>1</v>
      </c>
      <c r="J16" s="26">
        <f ca="1">G16/(COUNTIF('Employees - Raw'!$D:$D,"&lt;&gt;"&amp;"")-1)</f>
        <v>0.32500000000000001</v>
      </c>
      <c r="K16" s="26">
        <f ca="1">H16/(COUNTIF('Employees - Raw'!$D:$D,"&lt;&gt;"&amp;"")-1)</f>
        <v>0.17499999999999999</v>
      </c>
      <c r="L16" s="26">
        <f ca="1">I16/(COUNTIF('Employees - Raw'!$D:$D,"&lt;&gt;"&amp;"")-1)</f>
        <v>2.5000000000000001E-2</v>
      </c>
    </row>
    <row r="17" spans="1:12" x14ac:dyDescent="0.3">
      <c r="A17" s="7"/>
    </row>
    <row r="19" spans="1:12" x14ac:dyDescent="0.3">
      <c r="A19" s="3" t="s">
        <v>28</v>
      </c>
    </row>
    <row r="20" spans="1:12" x14ac:dyDescent="0.3">
      <c r="A20" s="4"/>
    </row>
    <row r="21" spans="1:12" x14ac:dyDescent="0.3">
      <c r="A21" s="15" t="s">
        <v>4</v>
      </c>
      <c r="B21" s="15" t="s">
        <v>30</v>
      </c>
      <c r="C21" s="15" t="s">
        <v>10</v>
      </c>
      <c r="D21" s="15" t="s">
        <v>12</v>
      </c>
      <c r="E21" s="15" t="s">
        <v>31</v>
      </c>
      <c r="F21" s="15" t="s">
        <v>15</v>
      </c>
      <c r="G21" s="15" t="s">
        <v>13</v>
      </c>
      <c r="H21" s="15" t="s">
        <v>18</v>
      </c>
      <c r="I21" s="15" t="s">
        <v>19</v>
      </c>
      <c r="J21" s="15" t="s">
        <v>14</v>
      </c>
      <c r="K21" s="15" t="s">
        <v>32</v>
      </c>
      <c r="L21" s="15" t="s">
        <v>33</v>
      </c>
    </row>
    <row r="22" spans="1:12" x14ac:dyDescent="0.3">
      <c r="A22" s="6" t="s">
        <v>20</v>
      </c>
      <c r="B22" s="21">
        <f ca="1">COUNTIFS('Sales Appointments - Raw'!$E:$E,"&gt;="&amp;'Consultants - By Market'!$B$3,'Sales Appointments - Raw'!$G:$G,'Consultants - By Market'!$A22)</f>
        <v>55</v>
      </c>
      <c r="C22" s="21">
        <f ca="1">COUNTIFS('Sales Appointments - Raw'!$E:$E,"&gt;="&amp;'Consultants - By Market'!$B$3,'Sales Appointments - Raw'!$G:$G,'Consultants - By Market'!A22,'Sales Appointments - Raw'!$O:$O,1)</f>
        <v>17</v>
      </c>
      <c r="D22" s="20">
        <f t="shared" ref="D22:D28" ca="1" si="1">C22/B22</f>
        <v>0.30909090909090908</v>
      </c>
      <c r="E22" s="20">
        <f ca="1">IFERROR(COUNTIFS('Sales Appointments - Raw'!$Q:$Q,1,'Sales Appointments - Raw'!$E:$E,"&gt;="&amp;'Consultants - By Market'!$B$3,'Sales Appointments - Raw'!$G:$G,'Consultants - By Market'!A22)/'Consultants - By Market'!C22,0)</f>
        <v>0.6470588235294118</v>
      </c>
      <c r="F22" s="20">
        <f ca="1">MIN(IFERROR(G22/SUMIFS('Sales Appointments - Raw'!$O:$O,'Sales Appointments - Raw'!$P:$P,0,'Sales Appointments - Raw'!$G:$G,'Consultants - By Market'!A22,'Sales Appointments - Raw'!$E:$E,"&gt;="&amp;'Consultants - By Market'!$B$3),0),1)</f>
        <v>0.66666666666666663</v>
      </c>
      <c r="G22" s="23">
        <f ca="1">COUNTIFS('Opportunities - Raw'!$B:$B,"&gt;="&amp;'Consultants - By Market'!$B$3,'Opportunities - Raw'!$G:$G,'Consultants - By Market'!A22)</f>
        <v>10</v>
      </c>
      <c r="H22" s="23">
        <f ca="1">COUNTIFS('Opportunities - Raw'!$H:$H,"&gt;="&amp;'Consultants - By Market'!$B$3,'Opportunities - Raw'!$G:$G,'Consultants - By Market'!A22)</f>
        <v>6</v>
      </c>
      <c r="I22" s="23">
        <f ca="1">COUNTIFS('Opportunities - Raw'!$I:$I,"&gt;="&amp;'Consultants - By Market'!$B$3,'Opportunities - Raw'!$G:$G,'Consultants - By Market'!A22)</f>
        <v>0</v>
      </c>
      <c r="J22" s="22">
        <f ca="1">G22/COUNTIF('Employees - Raw'!$D:$D,'Consultants - By Market'!A22)</f>
        <v>1.25</v>
      </c>
      <c r="K22" s="22">
        <f ca="1">H22/COUNTIF('Employees - Raw'!$D:$D,'Consultants - By Market'!$A22)</f>
        <v>0.75</v>
      </c>
      <c r="L22" s="22">
        <f ca="1">I22/COUNTIF('Employees - Raw'!$D:$D,'Consultants - By Market'!$A22)</f>
        <v>0</v>
      </c>
    </row>
    <row r="23" spans="1:12" x14ac:dyDescent="0.3">
      <c r="A23" s="6" t="s">
        <v>21</v>
      </c>
      <c r="B23" s="21">
        <f ca="1">COUNTIFS('Sales Appointments - Raw'!$E:$E,"&gt;="&amp;'Consultants - By Market'!$B$3,'Sales Appointments - Raw'!$G:$G,'Consultants - By Market'!$A23)</f>
        <v>19</v>
      </c>
      <c r="C23" s="21">
        <f ca="1">COUNTIFS('Sales Appointments - Raw'!$E:$E,"&gt;="&amp;'Consultants - By Market'!$B$3,'Sales Appointments - Raw'!$G:$G,'Consultants - By Market'!A23,'Sales Appointments - Raw'!$O:$O,1)</f>
        <v>9</v>
      </c>
      <c r="D23" s="20">
        <f t="shared" ca="1" si="1"/>
        <v>0.47368421052631576</v>
      </c>
      <c r="E23" s="20">
        <f ca="1">IFERROR(COUNTIFS('Sales Appointments - Raw'!$Q:$Q,1,'Sales Appointments - Raw'!$E:$E,"&gt;="&amp;'Consultants - By Market'!$B$3,'Sales Appointments - Raw'!$G:$G,'Consultants - By Market'!A23)/'Consultants - By Market'!C23,0)</f>
        <v>0.77777777777777779</v>
      </c>
      <c r="F23" s="20">
        <f ca="1">MIN(IFERROR(G23/SUMIFS('Sales Appointments - Raw'!$O:$O,'Sales Appointments - Raw'!$P:$P,0,'Sales Appointments - Raw'!$G:$G,'Consultants - By Market'!A23,'Sales Appointments - Raw'!$E:$E,"&gt;="&amp;'Consultants - By Market'!$B$3),0),1)</f>
        <v>0.75</v>
      </c>
      <c r="G23" s="23">
        <f ca="1">COUNTIFS('Opportunities - Raw'!$B:$B,"&gt;="&amp;'Consultants - By Market'!$B$3,'Opportunities - Raw'!$G:$G,'Consultants - By Market'!A23)</f>
        <v>6</v>
      </c>
      <c r="H23" s="23">
        <f ca="1">COUNTIFS('Opportunities - Raw'!$H:$H,"&gt;="&amp;'Consultants - By Market'!$B$3,'Opportunities - Raw'!$G:$G,'Consultants - By Market'!A23)</f>
        <v>3</v>
      </c>
      <c r="I23" s="23">
        <f ca="1">COUNTIFS('Opportunities - Raw'!$I:$I,"&gt;="&amp;'Consultants - By Market'!$B$3,'Opportunities - Raw'!$G:$G,'Consultants - By Market'!A23)</f>
        <v>1</v>
      </c>
      <c r="J23" s="22">
        <f ca="1">G23/COUNTIF('Employees - Raw'!$D:$D,'Consultants - By Market'!A23)</f>
        <v>0.8571428571428571</v>
      </c>
      <c r="K23" s="22">
        <f ca="1">H23/COUNTIF('Employees - Raw'!$D:$D,'Consultants - By Market'!$A23)</f>
        <v>0.42857142857142855</v>
      </c>
      <c r="L23" s="22">
        <f ca="1">I23/COUNTIF('Employees - Raw'!$D:$D,'Consultants - By Market'!$A23)</f>
        <v>0.14285714285714285</v>
      </c>
    </row>
    <row r="24" spans="1:12" x14ac:dyDescent="0.3">
      <c r="A24" s="6" t="s">
        <v>22</v>
      </c>
      <c r="B24" s="21">
        <f ca="1">COUNTIFS('Sales Appointments - Raw'!$E:$E,"&gt;="&amp;'Consultants - By Market'!$B$3,'Sales Appointments - Raw'!$G:$G,'Consultants - By Market'!$A24)</f>
        <v>40</v>
      </c>
      <c r="C24" s="21">
        <f ca="1">COUNTIFS('Sales Appointments - Raw'!$E:$E,"&gt;="&amp;'Consultants - By Market'!$B$3,'Sales Appointments - Raw'!$G:$G,'Consultants - By Market'!A24,'Sales Appointments - Raw'!$O:$O,1)</f>
        <v>14</v>
      </c>
      <c r="D24" s="20">
        <f t="shared" ca="1" si="1"/>
        <v>0.35</v>
      </c>
      <c r="E24" s="20">
        <f ca="1">IFERROR(COUNTIFS('Sales Appointments - Raw'!$Q:$Q,1,'Sales Appointments - Raw'!$E:$E,"&gt;="&amp;'Consultants - By Market'!$B$3,'Sales Appointments - Raw'!$G:$G,'Consultants - By Market'!A24)/'Consultants - By Market'!C24,0)</f>
        <v>0.42857142857142855</v>
      </c>
      <c r="F24" s="20">
        <f ca="1">MIN(IFERROR(G24/SUMIFS('Sales Appointments - Raw'!$O:$O,'Sales Appointments - Raw'!$P:$P,0,'Sales Appointments - Raw'!$G:$G,'Consultants - By Market'!A24,'Sales Appointments - Raw'!$E:$E,"&gt;="&amp;'Consultants - By Market'!$B$3),0),1)</f>
        <v>0.42857142857142855</v>
      </c>
      <c r="G24" s="23">
        <f ca="1">COUNTIFS('Opportunities - Raw'!$B:$B,"&gt;="&amp;'Consultants - By Market'!$B$3,'Opportunities - Raw'!$G:$G,'Consultants - By Market'!A24)</f>
        <v>6</v>
      </c>
      <c r="H24" s="23">
        <f ca="1">COUNTIFS('Opportunities - Raw'!$H:$H,"&gt;="&amp;'Consultants - By Market'!$B$3,'Opportunities - Raw'!$G:$G,'Consultants - By Market'!A24)</f>
        <v>3</v>
      </c>
      <c r="I24" s="23">
        <f ca="1">COUNTIFS('Opportunities - Raw'!$I:$I,"&gt;="&amp;'Consultants - By Market'!$B$3,'Opportunities - Raw'!$G:$G,'Consultants - By Market'!A24)</f>
        <v>1</v>
      </c>
      <c r="J24" s="22">
        <f ca="1">G24/COUNTIF('Employees - Raw'!$D:$D,'Consultants - By Market'!A24)</f>
        <v>1.2</v>
      </c>
      <c r="K24" s="22">
        <f ca="1">H24/COUNTIF('Employees - Raw'!$D:$D,'Consultants - By Market'!$A24)</f>
        <v>0.6</v>
      </c>
      <c r="L24" s="22">
        <f ca="1">I24/COUNTIF('Employees - Raw'!$D:$D,'Consultants - By Market'!$A24)</f>
        <v>0.2</v>
      </c>
    </row>
    <row r="25" spans="1:12" x14ac:dyDescent="0.3">
      <c r="A25" s="6" t="s">
        <v>23</v>
      </c>
      <c r="B25" s="21">
        <f ca="1">COUNTIFS('Sales Appointments - Raw'!$E:$E,"&gt;="&amp;'Consultants - By Market'!$B$3,'Sales Appointments - Raw'!$G:$G,'Consultants - By Market'!$A25)</f>
        <v>61</v>
      </c>
      <c r="C25" s="21">
        <f ca="1">COUNTIFS('Sales Appointments - Raw'!$E:$E,"&gt;="&amp;'Consultants - By Market'!$B$3,'Sales Appointments - Raw'!$G:$G,'Consultants - By Market'!A25,'Sales Appointments - Raw'!$O:$O,1)</f>
        <v>19</v>
      </c>
      <c r="D25" s="20">
        <f t="shared" ca="1" si="1"/>
        <v>0.31147540983606559</v>
      </c>
      <c r="E25" s="20">
        <f ca="1">IFERROR(COUNTIFS('Sales Appointments - Raw'!$Q:$Q,1,'Sales Appointments - Raw'!$E:$E,"&gt;="&amp;'Consultants - By Market'!$B$3,'Sales Appointments - Raw'!$G:$G,'Consultants - By Market'!A25)/'Consultants - By Market'!C25,0)</f>
        <v>0.78947368421052633</v>
      </c>
      <c r="F25" s="20">
        <f ca="1">MIN(IFERROR(G25/SUMIFS('Sales Appointments - Raw'!$O:$O,'Sales Appointments - Raw'!$P:$P,0,'Sales Appointments - Raw'!$G:$G,'Consultants - By Market'!A25,'Sales Appointments - Raw'!$E:$E,"&gt;="&amp;'Consultants - By Market'!$B$3),0),1)</f>
        <v>0.70588235294117652</v>
      </c>
      <c r="G25" s="23">
        <f ca="1">COUNTIFS('Opportunities - Raw'!$B:$B,"&gt;="&amp;'Consultants - By Market'!$B$3,'Opportunities - Raw'!$G:$G,'Consultants - By Market'!A25)</f>
        <v>12</v>
      </c>
      <c r="H25" s="23">
        <f ca="1">COUNTIFS('Opportunities - Raw'!$H:$H,"&gt;="&amp;'Consultants - By Market'!$B$3,'Opportunities - Raw'!$G:$G,'Consultants - By Market'!A25)</f>
        <v>7</v>
      </c>
      <c r="I25" s="23">
        <f ca="1">COUNTIFS('Opportunities - Raw'!$I:$I,"&gt;="&amp;'Consultants - By Market'!$B$3,'Opportunities - Raw'!$G:$G,'Consultants - By Market'!A25)</f>
        <v>3</v>
      </c>
      <c r="J25" s="22">
        <f ca="1">G25/COUNTIF('Employees - Raw'!$D:$D,'Consultants - By Market'!A25)</f>
        <v>1.3333333333333333</v>
      </c>
      <c r="K25" s="22">
        <f ca="1">H25/COUNTIF('Employees - Raw'!$D:$D,'Consultants - By Market'!$A25)</f>
        <v>0.77777777777777779</v>
      </c>
      <c r="L25" s="22">
        <f ca="1">I25/COUNTIF('Employees - Raw'!$D:$D,'Consultants - By Market'!$A25)</f>
        <v>0.33333333333333331</v>
      </c>
    </row>
    <row r="26" spans="1:12" x14ac:dyDescent="0.3">
      <c r="A26" s="6" t="s">
        <v>25</v>
      </c>
      <c r="B26" s="21">
        <f ca="1">COUNTIFS('Sales Appointments - Raw'!$E:$E,"&gt;="&amp;'Consultants - By Market'!$B$3,'Sales Appointments - Raw'!$G:$G,'Consultants - By Market'!$A26)</f>
        <v>22</v>
      </c>
      <c r="C26" s="21">
        <f ca="1">COUNTIFS('Sales Appointments - Raw'!$E:$E,"&gt;="&amp;'Consultants - By Market'!$B$3,'Sales Appointments - Raw'!$G:$G,'Consultants - By Market'!A26,'Sales Appointments - Raw'!$O:$O,1)</f>
        <v>11</v>
      </c>
      <c r="D26" s="20">
        <f t="shared" ca="1" si="1"/>
        <v>0.5</v>
      </c>
      <c r="E26" s="20">
        <f ca="1">IFERROR(COUNTIFS('Sales Appointments - Raw'!$Q:$Q,1,'Sales Appointments - Raw'!$E:$E,"&gt;="&amp;'Consultants - By Market'!$B$3,'Sales Appointments - Raw'!$G:$G,'Consultants - By Market'!A26)/'Consultants - By Market'!C26,0)</f>
        <v>0.45454545454545453</v>
      </c>
      <c r="F26" s="20">
        <f ca="1">MIN(IFERROR(G26/SUMIFS('Sales Appointments - Raw'!$O:$O,'Sales Appointments - Raw'!$P:$P,0,'Sales Appointments - Raw'!$G:$G,'Consultants - By Market'!A26,'Sales Appointments - Raw'!$E:$E,"&gt;="&amp;'Consultants - By Market'!$B$3),0),1)</f>
        <v>0.4</v>
      </c>
      <c r="G26" s="23">
        <f ca="1">COUNTIFS('Opportunities - Raw'!$B:$B,"&gt;="&amp;'Consultants - By Market'!$B$3,'Opportunities - Raw'!$G:$G,'Consultants - By Market'!A26)</f>
        <v>4</v>
      </c>
      <c r="H26" s="23">
        <f ca="1">COUNTIFS('Opportunities - Raw'!$H:$H,"&gt;="&amp;'Consultants - By Market'!$B$3,'Opportunities - Raw'!$G:$G,'Consultants - By Market'!A26)</f>
        <v>0</v>
      </c>
      <c r="I26" s="23">
        <f ca="1">COUNTIFS('Opportunities - Raw'!$I:$I,"&gt;="&amp;'Consultants - By Market'!$B$3,'Opportunities - Raw'!$G:$G,'Consultants - By Market'!A26)</f>
        <v>2</v>
      </c>
      <c r="J26" s="22">
        <f ca="1">G26/COUNTIF('Employees - Raw'!$D:$D,'Consultants - By Market'!A26)</f>
        <v>1</v>
      </c>
      <c r="K26" s="22">
        <f ca="1">H26/COUNTIF('Employees - Raw'!$D:$D,'Consultants - By Market'!$A26)</f>
        <v>0</v>
      </c>
      <c r="L26" s="22">
        <f ca="1">I26/COUNTIF('Employees - Raw'!$D:$D,'Consultants - By Market'!$A26)</f>
        <v>0.5</v>
      </c>
    </row>
    <row r="27" spans="1:12" x14ac:dyDescent="0.3">
      <c r="A27" s="6" t="s">
        <v>26</v>
      </c>
      <c r="B27" s="21">
        <f ca="1">COUNTIFS('Sales Appointments - Raw'!$E:$E,"&gt;="&amp;'Consultants - By Market'!$B$3,'Sales Appointments - Raw'!$G:$G,'Consultants - By Market'!$A27)</f>
        <v>19</v>
      </c>
      <c r="C27" s="30">
        <f ca="1">COUNTIFS('Sales Appointments - Raw'!$E:$E,"&gt;="&amp;'Consultants - By Market'!$B$3,'Sales Appointments - Raw'!$G:$G,'Consultants - By Market'!A27,'Sales Appointments - Raw'!$O:$O,1)</f>
        <v>7</v>
      </c>
      <c r="D27" s="20">
        <f t="shared" ca="1" si="1"/>
        <v>0.36842105263157893</v>
      </c>
      <c r="E27" s="20">
        <f ca="1">IFERROR(COUNTIFS('Sales Appointments - Raw'!$Q:$Q,1,'Sales Appointments - Raw'!$E:$E,"&gt;="&amp;'Consultants - By Market'!$B$3,'Sales Appointments - Raw'!$G:$G,'Consultants - By Market'!A27)/'Consultants - By Market'!C27,0)</f>
        <v>0.7142857142857143</v>
      </c>
      <c r="F27" s="20">
        <f ca="1">MIN(IFERROR(G27/SUMIFS('Sales Appointments - Raw'!$O:$O,'Sales Appointments - Raw'!$P:$P,0,'Sales Appointments - Raw'!$G:$G,'Consultants - By Market'!A27,'Sales Appointments - Raw'!$E:$E,"&gt;="&amp;'Consultants - By Market'!$B$3),0),1)</f>
        <v>0.42857142857142855</v>
      </c>
      <c r="G27" s="23">
        <f ca="1">COUNTIFS('Opportunities - Raw'!$B:$B,"&gt;="&amp;'Consultants - By Market'!$B$3,'Opportunities - Raw'!$G:$G,'Consultants - By Market'!A27)</f>
        <v>3</v>
      </c>
      <c r="H27" s="23">
        <f ca="1">COUNTIFS('Opportunities - Raw'!$H:$H,"&gt;="&amp;'Consultants - By Market'!$B$3,'Opportunities - Raw'!$G:$G,'Consultants - By Market'!A27)</f>
        <v>5</v>
      </c>
      <c r="I27" s="23">
        <f ca="1">COUNTIFS('Opportunities - Raw'!$I:$I,"&gt;="&amp;'Consultants - By Market'!$B$3,'Opportunities - Raw'!$G:$G,'Consultants - By Market'!A27)</f>
        <v>1</v>
      </c>
      <c r="J27" s="22">
        <f ca="1">G27/COUNTIF('Employees - Raw'!$D:$D,'Consultants - By Market'!A27)</f>
        <v>0.42857142857142855</v>
      </c>
      <c r="K27" s="22">
        <f ca="1">H27/COUNTIF('Employees - Raw'!$D:$D,'Consultants - By Market'!$A27)</f>
        <v>0.7142857142857143</v>
      </c>
      <c r="L27" s="22">
        <f ca="1">I27/COUNTIF('Employees - Raw'!$D:$D,'Consultants - By Market'!$A27)</f>
        <v>0.14285714285714285</v>
      </c>
    </row>
    <row r="28" spans="1:12" x14ac:dyDescent="0.3">
      <c r="A28" s="7" t="s">
        <v>27</v>
      </c>
      <c r="B28" s="25">
        <f ca="1">SUM(B22:B27)</f>
        <v>216</v>
      </c>
      <c r="C28" s="25">
        <f ca="1">SUM(C22:C27)</f>
        <v>77</v>
      </c>
      <c r="D28" s="14">
        <f t="shared" ca="1" si="1"/>
        <v>0.35648148148148145</v>
      </c>
      <c r="E28" s="14">
        <f ca="1">COUNTIFS('Sales Appointments - Raw'!$Q:$Q,1,'Sales Appointments - Raw'!$E:$E,"&gt;="&amp;'Consultants - By Market'!$B$3,'Sales Appointments - Raw'!$G:$G,"&lt;&gt;"&amp;"")/C28</f>
        <v>0.63636363636363635</v>
      </c>
      <c r="F28" s="14">
        <f ca="1">MIN(IFERROR(G28/SUMIFS('Sales Appointments - Raw'!$O:$O,'Sales Appointments - Raw'!$P:$P,0,'Sales Appointments - Raw'!$E:$E,"&gt;="&amp;'Consultants - By Market'!$B$3),0),1)</f>
        <v>0.56164383561643838</v>
      </c>
      <c r="G28" s="27">
        <f ca="1">SUM(G22:G27)</f>
        <v>41</v>
      </c>
      <c r="H28" s="27">
        <f ca="1">SUM(H22:H27)</f>
        <v>24</v>
      </c>
      <c r="I28" s="27">
        <f ca="1">SUM(I22:I27)</f>
        <v>8</v>
      </c>
      <c r="J28" s="26">
        <f ca="1">G28/(COUNTIF('Employees - Raw'!$D:$D,"&lt;&gt;"&amp;"")-1)</f>
        <v>1.0249999999999999</v>
      </c>
      <c r="K28" s="26">
        <f ca="1">H28/(COUNTIF('Employees - Raw'!$D:$D,"&lt;&gt;"&amp;"")-1)</f>
        <v>0.6</v>
      </c>
      <c r="L28" s="26">
        <f ca="1">I28/(COUNTIF('Employees - Raw'!$D:$D,"&lt;&gt;"&amp;"")-1)</f>
        <v>0.2</v>
      </c>
    </row>
    <row r="29" spans="1:12" x14ac:dyDescent="0.3">
      <c r="A29" s="7"/>
    </row>
    <row r="31" spans="1:12" x14ac:dyDescent="0.3">
      <c r="A31" s="3" t="s">
        <v>29</v>
      </c>
    </row>
    <row r="32" spans="1:12" x14ac:dyDescent="0.3">
      <c r="A32" s="4"/>
    </row>
    <row r="33" spans="1:12" x14ac:dyDescent="0.3">
      <c r="A33" s="15" t="s">
        <v>4</v>
      </c>
      <c r="B33" s="15" t="s">
        <v>30</v>
      </c>
      <c r="C33" s="15" t="s">
        <v>10</v>
      </c>
      <c r="D33" s="15" t="s">
        <v>12</v>
      </c>
      <c r="E33" s="15" t="s">
        <v>31</v>
      </c>
      <c r="F33" s="15" t="s">
        <v>15</v>
      </c>
      <c r="G33" s="15" t="s">
        <v>13</v>
      </c>
      <c r="H33" s="15" t="s">
        <v>18</v>
      </c>
      <c r="I33" s="15" t="s">
        <v>19</v>
      </c>
      <c r="J33" s="15" t="s">
        <v>14</v>
      </c>
      <c r="K33" s="15" t="s">
        <v>32</v>
      </c>
      <c r="L33" s="15" t="s">
        <v>33</v>
      </c>
    </row>
    <row r="34" spans="1:12" x14ac:dyDescent="0.3">
      <c r="A34" s="6" t="s">
        <v>20</v>
      </c>
      <c r="B34" s="21">
        <f ca="1">COUNTIFS('Sales Appointments - Raw'!$E:$E,"&gt;="&amp;'Consultants - By Market'!$B$4,'Sales Appointments - Raw'!$G:$G,'Consultants - By Market'!$A34)</f>
        <v>239</v>
      </c>
      <c r="C34">
        <f ca="1">COUNTIFS('Sales Appointments - Raw'!$G:$G,'Consultants - By Market'!A34,'Sales Appointments - Raw'!$E:$E,"&gt;="&amp;'Consultants - By Market'!$B$4,'Sales Appointments - Raw'!$O:$O,1)</f>
        <v>77</v>
      </c>
      <c r="D34" s="20">
        <f t="shared" ref="D34:D40" ca="1" si="2">C34/B34</f>
        <v>0.32217573221757323</v>
      </c>
      <c r="E34" s="20">
        <f ca="1">IFERROR(COUNTIFS('Sales Appointments - Raw'!$E:$E,"&gt;="&amp;'Consultants - By Market'!$B$4,'Sales Appointments - Raw'!$G:$G,'Consultants - By Market'!A34,'Sales Appointments - Raw'!$Q:$Q,1)/'Consultants - By Market'!C34,0)</f>
        <v>0.70129870129870131</v>
      </c>
      <c r="F34" s="20">
        <f ca="1">MIN(IFERROR(G34/SUMIFS('Sales Appointments - Raw'!$O:$O,'Sales Appointments - Raw'!$P:$P,0,'Sales Appointments - Raw'!$G:$G,'Consultants - By Market'!A34,'Sales Appointments - Raw'!$E:$E,"&gt;="&amp;'Consultants - By Market'!$B$4),0),1)</f>
        <v>0.65714285714285714</v>
      </c>
      <c r="G34" s="23">
        <f ca="1">COUNTIFS('Opportunities - Raw'!$B:$B,"&gt;="&amp;'Consultants - By Market'!$B$4,'Opportunities - Raw'!$G:$G,'Consultants - By Market'!A34)</f>
        <v>46</v>
      </c>
      <c r="H34" s="23">
        <f ca="1">COUNTIFS('Opportunities - Raw'!$H:$H,"&gt;="&amp;'Consultants - By Market'!$B$4,'Opportunities - Raw'!$G:$G,'Consultants - By Market'!A34)</f>
        <v>25</v>
      </c>
      <c r="I34" s="23">
        <f ca="1">COUNTIFS('Opportunities - Raw'!$I:$I,"&gt;="&amp;'Consultants - By Market'!$B$4,'Opportunities - Raw'!$G:$G,'Consultants - By Market'!A34)</f>
        <v>11</v>
      </c>
      <c r="J34" s="22">
        <f ca="1">G34/COUNTIF('Employees - Raw'!$D:$D,'Consultants - By Market'!A34)</f>
        <v>5.75</v>
      </c>
      <c r="K34" s="22">
        <f ca="1">H34/COUNTIF('Employees - Raw'!$D:$D,'Consultants - By Market'!$A34)</f>
        <v>3.125</v>
      </c>
      <c r="L34" s="22">
        <f ca="1">I34/COUNTIF('Employees - Raw'!$D:$D,'Consultants - By Market'!$A34)</f>
        <v>1.375</v>
      </c>
    </row>
    <row r="35" spans="1:12" x14ac:dyDescent="0.3">
      <c r="A35" s="6" t="s">
        <v>21</v>
      </c>
      <c r="B35" s="21">
        <f ca="1">COUNTIFS('Sales Appointments - Raw'!$E:$E,"&gt;="&amp;'Consultants - By Market'!$B$4,'Sales Appointments - Raw'!$G:$G,'Consultants - By Market'!$A35)</f>
        <v>92</v>
      </c>
      <c r="C35">
        <f ca="1">COUNTIFS('Sales Appointments - Raw'!$G:$G,'Consultants - By Market'!A35,'Sales Appointments - Raw'!$E:$E,"&gt;="&amp;'Consultants - By Market'!$B$4,'Sales Appointments - Raw'!$O:$O,1)</f>
        <v>39</v>
      </c>
      <c r="D35" s="20">
        <f t="shared" ca="1" si="2"/>
        <v>0.42391304347826086</v>
      </c>
      <c r="E35" s="20">
        <f ca="1">IFERROR(COUNTIFS('Sales Appointments - Raw'!$E:$E,"&gt;="&amp;'Consultants - By Market'!$B$4,'Sales Appointments - Raw'!$G:$G,'Consultants - By Market'!A35,'Sales Appointments - Raw'!$Q:$Q,1)/'Consultants - By Market'!C35,0)</f>
        <v>0.82051282051282048</v>
      </c>
      <c r="F35" s="20">
        <f ca="1">MIN(IFERROR(G35/SUMIFS('Sales Appointments - Raw'!$O:$O,'Sales Appointments - Raw'!$P:$P,0,'Sales Appointments - Raw'!$G:$G,'Consultants - By Market'!A35,'Sales Appointments - Raw'!$E:$E,"&gt;="&amp;'Consultants - By Market'!$B$4),0),1)</f>
        <v>0.78947368421052633</v>
      </c>
      <c r="G35" s="23">
        <f ca="1">COUNTIFS('Opportunities - Raw'!$B:$B,"&gt;="&amp;'Consultants - By Market'!$B$4,'Opportunities - Raw'!$G:$G,'Consultants - By Market'!A35)</f>
        <v>30</v>
      </c>
      <c r="H35" s="23">
        <f ca="1">COUNTIFS('Opportunities - Raw'!$H:$H,"&gt;="&amp;'Consultants - By Market'!$B$4,'Opportunities - Raw'!$G:$G,'Consultants - By Market'!A35)</f>
        <v>15</v>
      </c>
      <c r="I35" s="23">
        <f ca="1">COUNTIFS('Opportunities - Raw'!$I:$I,"&gt;="&amp;'Consultants - By Market'!$B$4,'Opportunities - Raw'!$G:$G,'Consultants - By Market'!A35)</f>
        <v>8</v>
      </c>
      <c r="J35" s="22">
        <f ca="1">G35/COUNTIF('Employees - Raw'!$D:$D,'Consultants - By Market'!A35)</f>
        <v>4.2857142857142856</v>
      </c>
      <c r="K35" s="22">
        <f ca="1">H35/COUNTIF('Employees - Raw'!$D:$D,'Consultants - By Market'!$A35)</f>
        <v>2.1428571428571428</v>
      </c>
      <c r="L35" s="22">
        <f ca="1">I35/COUNTIF('Employees - Raw'!$D:$D,'Consultants - By Market'!$A35)</f>
        <v>1.1428571428571428</v>
      </c>
    </row>
    <row r="36" spans="1:12" x14ac:dyDescent="0.3">
      <c r="A36" s="6" t="s">
        <v>22</v>
      </c>
      <c r="B36" s="21">
        <f ca="1">COUNTIFS('Sales Appointments - Raw'!$E:$E,"&gt;="&amp;'Consultants - By Market'!$B$4,'Sales Appointments - Raw'!$G:$G,'Consultants - By Market'!$A36)</f>
        <v>146</v>
      </c>
      <c r="C36">
        <f ca="1">COUNTIFS('Sales Appointments - Raw'!$G:$G,'Consultants - By Market'!A36,'Sales Appointments - Raw'!$E:$E,"&gt;="&amp;'Consultants - By Market'!$B$4,'Sales Appointments - Raw'!$O:$O,1)</f>
        <v>55</v>
      </c>
      <c r="D36" s="20">
        <f t="shared" ca="1" si="2"/>
        <v>0.37671232876712329</v>
      </c>
      <c r="E36" s="20">
        <f ca="1">IFERROR(COUNTIFS('Sales Appointments - Raw'!$E:$E,"&gt;="&amp;'Consultants - By Market'!$B$4,'Sales Appointments - Raw'!$G:$G,'Consultants - By Market'!A36,'Sales Appointments - Raw'!$Q:$Q,1)/'Consultants - By Market'!C36,0)</f>
        <v>0.67272727272727273</v>
      </c>
      <c r="F36" s="20">
        <f ca="1">MIN(IFERROR(G36/SUMIFS('Sales Appointments - Raw'!$O:$O,'Sales Appointments - Raw'!$P:$P,0,'Sales Appointments - Raw'!$G:$G,'Consultants - By Market'!A36,'Sales Appointments - Raw'!$E:$E,"&gt;="&amp;'Consultants - By Market'!$B$4),0),1)</f>
        <v>0.60784313725490191</v>
      </c>
      <c r="G36" s="23">
        <f ca="1">COUNTIFS('Opportunities - Raw'!$B:$B,"&gt;="&amp;'Consultants - By Market'!$B$4,'Opportunities - Raw'!$G:$G,'Consultants - By Market'!A36)</f>
        <v>31</v>
      </c>
      <c r="H36" s="23">
        <f ca="1">COUNTIFS('Opportunities - Raw'!$H:$H,"&gt;="&amp;'Consultants - By Market'!$B$4,'Opportunities - Raw'!$G:$G,'Consultants - By Market'!A36)</f>
        <v>12</v>
      </c>
      <c r="I36" s="23">
        <f ca="1">COUNTIFS('Opportunities - Raw'!$I:$I,"&gt;="&amp;'Consultants - By Market'!$B$4,'Opportunities - Raw'!$G:$G,'Consultants - By Market'!A36)</f>
        <v>4</v>
      </c>
      <c r="J36" s="22">
        <f ca="1">G36/COUNTIF('Employees - Raw'!$D:$D,'Consultants - By Market'!A36)</f>
        <v>6.2</v>
      </c>
      <c r="K36" s="22">
        <f ca="1">H36/COUNTIF('Employees - Raw'!$D:$D,'Consultants - By Market'!$A36)</f>
        <v>2.4</v>
      </c>
      <c r="L36" s="22">
        <f ca="1">I36/COUNTIF('Employees - Raw'!$D:$D,'Consultants - By Market'!$A36)</f>
        <v>0.8</v>
      </c>
    </row>
    <row r="37" spans="1:12" x14ac:dyDescent="0.3">
      <c r="A37" s="6" t="s">
        <v>23</v>
      </c>
      <c r="B37" s="21">
        <f ca="1">COUNTIFS('Sales Appointments - Raw'!$E:$E,"&gt;="&amp;'Consultants - By Market'!$B$4,'Sales Appointments - Raw'!$G:$G,'Consultants - By Market'!$A37)</f>
        <v>297</v>
      </c>
      <c r="C37">
        <f ca="1">COUNTIFS('Sales Appointments - Raw'!$G:$G,'Consultants - By Market'!A37,'Sales Appointments - Raw'!$E:$E,"&gt;="&amp;'Consultants - By Market'!$B$4,'Sales Appointments - Raw'!$O:$O,1)</f>
        <v>91</v>
      </c>
      <c r="D37" s="20">
        <f t="shared" ca="1" si="2"/>
        <v>0.30639730639730639</v>
      </c>
      <c r="E37" s="20">
        <f ca="1">IFERROR(COUNTIFS('Sales Appointments - Raw'!$E:$E,"&gt;="&amp;'Consultants - By Market'!$B$4,'Sales Appointments - Raw'!$G:$G,'Consultants - By Market'!A37,'Sales Appointments - Raw'!$Q:$Q,1)/'Consultants - By Market'!C37,0)</f>
        <v>0.72527472527472525</v>
      </c>
      <c r="F37" s="20">
        <f ca="1">MIN(IFERROR(G37/SUMIFS('Sales Appointments - Raw'!$O:$O,'Sales Appointments - Raw'!$P:$P,0,'Sales Appointments - Raw'!$G:$G,'Consultants - By Market'!A37,'Sales Appointments - Raw'!$E:$E,"&gt;="&amp;'Consultants - By Market'!$B$4),0),1)</f>
        <v>0.71250000000000002</v>
      </c>
      <c r="G37" s="23">
        <f ca="1">COUNTIFS('Opportunities - Raw'!$B:$B,"&gt;="&amp;'Consultants - By Market'!$B$4,'Opportunities - Raw'!$G:$G,'Consultants - By Market'!A37)</f>
        <v>57</v>
      </c>
      <c r="H37" s="23">
        <f ca="1">COUNTIFS('Opportunities - Raw'!$H:$H,"&gt;="&amp;'Consultants - By Market'!$B$4,'Opportunities - Raw'!$G:$G,'Consultants - By Market'!A37)</f>
        <v>30</v>
      </c>
      <c r="I37" s="23">
        <f ca="1">COUNTIFS('Opportunities - Raw'!$I:$I,"&gt;="&amp;'Consultants - By Market'!$B$4,'Opportunities - Raw'!$G:$G,'Consultants - By Market'!A37)</f>
        <v>12</v>
      </c>
      <c r="J37" s="22">
        <f ca="1">G37/COUNTIF('Employees - Raw'!$D:$D,'Consultants - By Market'!A37)</f>
        <v>6.333333333333333</v>
      </c>
      <c r="K37" s="22">
        <f ca="1">H37/COUNTIF('Employees - Raw'!$D:$D,'Consultants - By Market'!$A37)</f>
        <v>3.3333333333333335</v>
      </c>
      <c r="L37" s="22">
        <f ca="1">I37/COUNTIF('Employees - Raw'!$D:$D,'Consultants - By Market'!$A37)</f>
        <v>1.3333333333333333</v>
      </c>
    </row>
    <row r="38" spans="1:12" x14ac:dyDescent="0.3">
      <c r="A38" s="6" t="s">
        <v>25</v>
      </c>
      <c r="B38" s="21">
        <f ca="1">COUNTIFS('Sales Appointments - Raw'!$E:$E,"&gt;="&amp;'Consultants - By Market'!$B$4,'Sales Appointments - Raw'!$G:$G,'Consultants - By Market'!$A38)</f>
        <v>113</v>
      </c>
      <c r="C38">
        <f ca="1">COUNTIFS('Sales Appointments - Raw'!$G:$G,'Consultants - By Market'!A38,'Sales Appointments - Raw'!$E:$E,"&gt;="&amp;'Consultants - By Market'!$B$4,'Sales Appointments - Raw'!$O:$O,1)</f>
        <v>51</v>
      </c>
      <c r="D38" s="20">
        <f t="shared" ca="1" si="2"/>
        <v>0.45132743362831856</v>
      </c>
      <c r="E38" s="20">
        <f ca="1">IFERROR(COUNTIFS('Sales Appointments - Raw'!$E:$E,"&gt;="&amp;'Consultants - By Market'!$B$4,'Sales Appointments - Raw'!$G:$G,'Consultants - By Market'!A38,'Sales Appointments - Raw'!$Q:$Q,1)/'Consultants - By Market'!C38,0)</f>
        <v>0.60784313725490191</v>
      </c>
      <c r="F38" s="20">
        <f ca="1">MIN(IFERROR(G38/SUMIFS('Sales Appointments - Raw'!$O:$O,'Sales Appointments - Raw'!$P:$P,0,'Sales Appointments - Raw'!$G:$G,'Consultants - By Market'!A38,'Sales Appointments - Raw'!$E:$E,"&gt;="&amp;'Consultants - By Market'!$B$4),0),1)</f>
        <v>0.53333333333333333</v>
      </c>
      <c r="G38" s="23">
        <f ca="1">COUNTIFS('Opportunities - Raw'!$B:$B,"&gt;="&amp;'Consultants - By Market'!$B$4,'Opportunities - Raw'!$G:$G,'Consultants - By Market'!A38)</f>
        <v>24</v>
      </c>
      <c r="H38" s="23">
        <f ca="1">COUNTIFS('Opportunities - Raw'!$H:$H,"&gt;="&amp;'Consultants - By Market'!$B$4,'Opportunities - Raw'!$G:$G,'Consultants - By Market'!A38)</f>
        <v>8</v>
      </c>
      <c r="I38" s="23">
        <f ca="1">COUNTIFS('Opportunities - Raw'!$I:$I,"&gt;="&amp;'Consultants - By Market'!$B$4,'Opportunities - Raw'!$G:$G,'Consultants - By Market'!A38)</f>
        <v>6</v>
      </c>
      <c r="J38" s="22">
        <f ca="1">G38/COUNTIF('Employees - Raw'!$D:$D,'Consultants - By Market'!A38)</f>
        <v>6</v>
      </c>
      <c r="K38" s="22">
        <f ca="1">H38/COUNTIF('Employees - Raw'!$D:$D,'Consultants - By Market'!$A38)</f>
        <v>2</v>
      </c>
      <c r="L38" s="22">
        <f ca="1">I38/COUNTIF('Employees - Raw'!$D:$D,'Consultants - By Market'!$A38)</f>
        <v>1.5</v>
      </c>
    </row>
    <row r="39" spans="1:12" x14ac:dyDescent="0.3">
      <c r="A39" s="6" t="s">
        <v>26</v>
      </c>
      <c r="B39" s="21">
        <f ca="1">COUNTIFS('Sales Appointments - Raw'!$E:$E,"&gt;="&amp;'Consultants - By Market'!$B$4,'Sales Appointments - Raw'!$G:$G,'Consultants - By Market'!$A39)</f>
        <v>119</v>
      </c>
      <c r="C39">
        <f ca="1">COUNTIFS('Sales Appointments - Raw'!$G:$G,'Consultants - By Market'!A39,'Sales Appointments - Raw'!$E:$E,"&gt;="&amp;'Consultants - By Market'!$B$4,'Sales Appointments - Raw'!$O:$O,1)</f>
        <v>39</v>
      </c>
      <c r="D39" s="20">
        <f t="shared" ca="1" si="2"/>
        <v>0.32773109243697479</v>
      </c>
      <c r="E39" s="20">
        <f ca="1">IFERROR(COUNTIFS('Sales Appointments - Raw'!$E:$E,"&gt;="&amp;'Consultants - By Market'!$B$4,'Sales Appointments - Raw'!$G:$G,'Consultants - By Market'!A39,'Sales Appointments - Raw'!$Q:$Q,1)/'Consultants - By Market'!C39,0)</f>
        <v>0.5641025641025641</v>
      </c>
      <c r="F39" s="20">
        <f ca="1">MIN(IFERROR(G39/SUMIFS('Sales Appointments - Raw'!$O:$O,'Sales Appointments - Raw'!$P:$P,0,'Sales Appointments - Raw'!$G:$G,'Consultants - By Market'!A39,'Sales Appointments - Raw'!$E:$E,"&gt;="&amp;'Consultants - By Market'!$B$4),0),1)</f>
        <v>0.45945945945945948</v>
      </c>
      <c r="G39" s="23">
        <f ca="1">COUNTIFS('Opportunities - Raw'!$B:$B,"&gt;="&amp;'Consultants - By Market'!$B$4,'Opportunities - Raw'!$G:$G,'Consultants - By Market'!A39)</f>
        <v>17</v>
      </c>
      <c r="H39" s="23">
        <f ca="1">COUNTIFS('Opportunities - Raw'!$H:$H,"&gt;="&amp;'Consultants - By Market'!$B$4,'Opportunities - Raw'!$G:$G,'Consultants - By Market'!A39)</f>
        <v>12</v>
      </c>
      <c r="I39" s="23">
        <f ca="1">COUNTIFS('Opportunities - Raw'!$I:$I,"&gt;="&amp;'Consultants - By Market'!$B$4,'Opportunities - Raw'!$G:$G,'Consultants - By Market'!A39)</f>
        <v>11</v>
      </c>
      <c r="J39" s="22">
        <f ca="1">G39/COUNTIF('Employees - Raw'!$D:$D,'Consultants - By Market'!A39)</f>
        <v>2.4285714285714284</v>
      </c>
      <c r="K39" s="22">
        <f ca="1">H39/COUNTIF('Employees - Raw'!$D:$D,'Consultants - By Market'!$A39)</f>
        <v>1.7142857142857142</v>
      </c>
      <c r="L39" s="22">
        <f ca="1">I39/COUNTIF('Employees - Raw'!$D:$D,'Consultants - By Market'!$A39)</f>
        <v>1.5714285714285714</v>
      </c>
    </row>
    <row r="40" spans="1:12" x14ac:dyDescent="0.3">
      <c r="A40" s="7" t="s">
        <v>27</v>
      </c>
      <c r="B40" s="24">
        <f ca="1">SUM(B34:B39)</f>
        <v>1006</v>
      </c>
      <c r="C40" s="1">
        <f ca="1">SUM(C34:C39)</f>
        <v>352</v>
      </c>
      <c r="D40" s="14">
        <f t="shared" ca="1" si="2"/>
        <v>0.3499005964214712</v>
      </c>
      <c r="E40" s="14">
        <f ca="1">IFERROR(COUNTIFS('Sales Appointments - Raw'!$E:$E,"&gt;="&amp;'Consultants - By Market'!$B$4,'Sales Appointments - Raw'!$G:$G,"&lt;&gt;"&amp;"",'Sales Appointments - Raw'!$Q:$Q,1)/'Consultants - By Market'!C40,0)</f>
        <v>0.6875</v>
      </c>
      <c r="F40" s="14">
        <f ca="1">MIN(IFERROR(G40/SUMIFS('Sales Appointments - Raw'!$O:$O,'Sales Appointments - Raw'!$P:$P,0,'Sales Appointments - Raw'!$E:$E,"&gt;="&amp;'Consultants - By Market'!$B$4),0),1)</f>
        <v>0.61746987951807231</v>
      </c>
      <c r="G40" s="27">
        <f ca="1">SUM(G34:G39)</f>
        <v>205</v>
      </c>
      <c r="H40" s="27">
        <f ca="1">SUM(H34:H39)</f>
        <v>102</v>
      </c>
      <c r="I40" s="27">
        <f ca="1">SUM(I34:I39)</f>
        <v>52</v>
      </c>
      <c r="J40" s="26">
        <f ca="1">G40/(COUNTIF('Employees - Raw'!$D:$D,"&lt;&gt;"&amp;"")-1)</f>
        <v>5.125</v>
      </c>
      <c r="K40" s="26">
        <f ca="1">H40/(COUNTIF('Employees - Raw'!$D:$D,"&lt;&gt;"&amp;"")-1)</f>
        <v>2.5499999999999998</v>
      </c>
      <c r="L40" s="26">
        <f ca="1">I40/(COUNTIF('Employees - Raw'!$D:$D,"&lt;&gt;"&amp;"")-1)</f>
        <v>1.3</v>
      </c>
    </row>
  </sheetData>
  <pageMargins left="0.7" right="0.7" top="0.75" bottom="0.75" header="0.3" footer="0.3"/>
  <pageSetup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2:L40"/>
  <sheetViews>
    <sheetView workbookViewId="0"/>
  </sheetViews>
  <sheetFormatPr defaultRowHeight="14.4" x14ac:dyDescent="0.3"/>
  <cols>
    <col min="1" max="20" width="15.77734375" style="13" customWidth="1"/>
    <col min="21" max="40" width="8.88671875" style="13" customWidth="1"/>
    <col min="41" max="16384" width="8.88671875" style="13"/>
  </cols>
  <sheetData>
    <row r="2" spans="1:12" x14ac:dyDescent="0.3">
      <c r="A2" s="1" t="s">
        <v>0</v>
      </c>
      <c r="B2" s="2">
        <f ca="1">TODAY()</f>
        <v>42691</v>
      </c>
    </row>
    <row r="3" spans="1:12" x14ac:dyDescent="0.3">
      <c r="A3" s="1" t="s">
        <v>1</v>
      </c>
      <c r="B3" s="2">
        <f ca="1">B2-WEEKDAY(B2)+2</f>
        <v>42688</v>
      </c>
    </row>
    <row r="4" spans="1:12" x14ac:dyDescent="0.3">
      <c r="A4" s="1" t="s">
        <v>2</v>
      </c>
      <c r="B4" s="2">
        <f ca="1">B2-DAY(B2)+1</f>
        <v>42675</v>
      </c>
    </row>
    <row r="7" spans="1:12" x14ac:dyDescent="0.3">
      <c r="A7" s="3" t="s">
        <v>3</v>
      </c>
    </row>
    <row r="8" spans="1:12" x14ac:dyDescent="0.3">
      <c r="A8" s="4"/>
    </row>
    <row r="9" spans="1:12" x14ac:dyDescent="0.3">
      <c r="A9" s="15" t="s">
        <v>4</v>
      </c>
      <c r="B9" s="15" t="s">
        <v>34</v>
      </c>
      <c r="C9" s="15" t="s">
        <v>16</v>
      </c>
      <c r="D9" s="15" t="s">
        <v>35</v>
      </c>
      <c r="E9" s="15" t="s">
        <v>10</v>
      </c>
      <c r="F9" s="15" t="s">
        <v>12</v>
      </c>
      <c r="G9" s="15" t="s">
        <v>36</v>
      </c>
      <c r="H9" s="15" t="s">
        <v>37</v>
      </c>
      <c r="I9" s="15" t="s">
        <v>38</v>
      </c>
      <c r="J9" s="15"/>
      <c r="K9" s="15"/>
      <c r="L9" s="15"/>
    </row>
    <row r="10" spans="1:12" x14ac:dyDescent="0.3">
      <c r="A10" s="6" t="s">
        <v>20</v>
      </c>
      <c r="B10" s="23">
        <f ca="1">COUNTIFS('CAD Appointments - Raw'!$D:$D,'CAD Specialist - By Market'!$A10,'CAD Appointments - Raw'!$G:$G,'CAD Specialist - By Market'!$B$2-1)</f>
        <v>5</v>
      </c>
      <c r="C10" s="23">
        <f ca="1">COUNTIFS('CAD Appointments - Raw'!$H:$H,"Failed Roof",'CAD Appointments - Raw'!$G:$G,'CAD Specialist - By Market'!$B$2-1,'CAD Appointments - Raw'!$D:$D,'CAD Specialist - By Market'!$A10)</f>
        <v>1</v>
      </c>
      <c r="D10" s="20">
        <f t="shared" ref="D10:D16" ca="1" si="0">IFERROR(C10/B10,0)</f>
        <v>0.2</v>
      </c>
      <c r="E10" s="23">
        <f ca="1">SUMIFS('CAD Appointments - Raw'!$L:$L,'CAD Appointments - Raw'!$G:$G,'CAD Specialist - By Market'!$B$2-1,'CAD Appointments - Raw'!$D:$D,'CAD Specialist - By Market'!A10)</f>
        <v>3</v>
      </c>
      <c r="F10" s="20">
        <f ca="1">IFERROR(E10/(B10-COUNTIFS('CAD Appointments - Raw'!$K:$K,TRUE,'CAD Appointments - Raw'!$G:$G,'CAD Specialist - By Market'!$B$2-1,'CAD Appointments - Raw'!$D:$D,'CAD Specialist - By Market'!A10)),0)</f>
        <v>0.75</v>
      </c>
      <c r="G10" s="23">
        <f ca="1">COUNTIFS('CAD Appointments - Raw'!$H:$H,"Good to Go",'CAD Appointments - Raw'!$D:$D,'CAD Specialist - By Market'!$A10,'CAD Appointments - Raw'!$G:$G,'CAD Specialist - By Market'!$B$2-1)</f>
        <v>3</v>
      </c>
      <c r="H10" s="20">
        <f t="shared" ref="H10:H16" ca="1" si="1">IFERROR(G10/E10,0)</f>
        <v>1</v>
      </c>
      <c r="I10" s="20">
        <f ca="1">IFERROR(G10/(B10-COUNTIFS('CAD Appointments - Raw'!$K:$K,TRUE,'CAD Appointments - Raw'!$G:$G,'CAD Specialist - By Market'!$B$2-1,'CAD Appointments - Raw'!$D:$D,'CAD Specialist - By Market'!A10)),0)</f>
        <v>0.75</v>
      </c>
      <c r="J10" s="22"/>
      <c r="K10" s="22"/>
      <c r="L10" s="22"/>
    </row>
    <row r="11" spans="1:12" x14ac:dyDescent="0.3">
      <c r="A11" s="6" t="s">
        <v>21</v>
      </c>
      <c r="B11" s="23">
        <f ca="1">COUNTIFS('CAD Appointments - Raw'!$D:$D,'CAD Specialist - By Market'!$A11,'CAD Appointments - Raw'!$G:$G,'CAD Specialist - By Market'!$B$2-1)</f>
        <v>2</v>
      </c>
      <c r="C11" s="23">
        <f ca="1">COUNTIFS('CAD Appointments - Raw'!$H:$H,"Failed Roof",'CAD Appointments - Raw'!$G:$G,'CAD Specialist - By Market'!$B$2-1,'CAD Appointments - Raw'!$D:$D,'CAD Specialist - By Market'!$A11)</f>
        <v>0</v>
      </c>
      <c r="D11" s="20">
        <f t="shared" ca="1" si="0"/>
        <v>0</v>
      </c>
      <c r="E11" s="23">
        <f ca="1">SUMIFS('CAD Appointments - Raw'!$L:$L,'CAD Appointments - Raw'!$G:$G,'CAD Specialist - By Market'!$B$2-1,'CAD Appointments - Raw'!$D:$D,'CAD Specialist - By Market'!A11)</f>
        <v>2</v>
      </c>
      <c r="F11" s="20">
        <f ca="1">IFERROR(E11/(B11-COUNTIFS('CAD Appointments - Raw'!$K:$K,TRUE,'CAD Appointments - Raw'!$G:$G,'CAD Specialist - By Market'!$B$2-1,'CAD Appointments - Raw'!$D:$D,'CAD Specialist - By Market'!A11)),0)</f>
        <v>1</v>
      </c>
      <c r="G11" s="23">
        <f ca="1">COUNTIFS('CAD Appointments - Raw'!$H:$H,"Good to Go",'CAD Appointments - Raw'!$D:$D,'CAD Specialist - By Market'!$A11,'CAD Appointments - Raw'!$G:$G,'CAD Specialist - By Market'!$B$2-1)</f>
        <v>1</v>
      </c>
      <c r="H11" s="20">
        <f t="shared" ca="1" si="1"/>
        <v>0.5</v>
      </c>
      <c r="I11" s="20">
        <f ca="1">IFERROR(G11/(B11-COUNTIFS('CAD Appointments - Raw'!$K:$K,TRUE,'CAD Appointments - Raw'!$G:$G,'CAD Specialist - By Market'!$B$2-1,'CAD Appointments - Raw'!$D:$D,'CAD Specialist - By Market'!A11)),0)</f>
        <v>0.5</v>
      </c>
      <c r="J11" s="22"/>
      <c r="K11" s="22"/>
      <c r="L11" s="22"/>
    </row>
    <row r="12" spans="1:12" x14ac:dyDescent="0.3">
      <c r="A12" s="6" t="s">
        <v>22</v>
      </c>
      <c r="B12" s="23">
        <f ca="1">COUNTIFS('CAD Appointments - Raw'!$D:$D,'CAD Specialist - By Market'!$A12,'CAD Appointments - Raw'!$G:$G,'CAD Specialist - By Market'!$B$2-1)</f>
        <v>2</v>
      </c>
      <c r="C12" s="23">
        <f ca="1">COUNTIFS('CAD Appointments - Raw'!$H:$H,"Failed Roof",'CAD Appointments - Raw'!$G:$G,'CAD Specialist - By Market'!$B$2-1,'CAD Appointments - Raw'!$D:$D,'CAD Specialist - By Market'!$A12)</f>
        <v>0</v>
      </c>
      <c r="D12" s="20">
        <f t="shared" ca="1" si="0"/>
        <v>0</v>
      </c>
      <c r="E12" s="23">
        <f ca="1">SUMIFS('CAD Appointments - Raw'!$L:$L,'CAD Appointments - Raw'!$G:$G,'CAD Specialist - By Market'!$B$2-1,'CAD Appointments - Raw'!$D:$D,'CAD Specialist - By Market'!A12)</f>
        <v>0</v>
      </c>
      <c r="F12" s="20">
        <f ca="1">IFERROR(E12/(B12-COUNTIFS('CAD Appointments - Raw'!$K:$K,TRUE,'CAD Appointments - Raw'!$G:$G,'CAD Specialist - By Market'!$B$2-1,'CAD Appointments - Raw'!$D:$D,'CAD Specialist - By Market'!A12)),0)</f>
        <v>0</v>
      </c>
      <c r="G12" s="23">
        <f ca="1">COUNTIFS('CAD Appointments - Raw'!$H:$H,"Good to Go",'CAD Appointments - Raw'!$D:$D,'CAD Specialist - By Market'!$A12,'CAD Appointments - Raw'!$G:$G,'CAD Specialist - By Market'!$B$2-1)</f>
        <v>0</v>
      </c>
      <c r="H12" s="20">
        <f t="shared" ca="1" si="1"/>
        <v>0</v>
      </c>
      <c r="I12" s="20">
        <f ca="1">IFERROR(G12/(B12-COUNTIFS('CAD Appointments - Raw'!$K:$K,TRUE,'CAD Appointments - Raw'!$G:$G,'CAD Specialist - By Market'!$B$2-1,'CAD Appointments - Raw'!$D:$D,'CAD Specialist - By Market'!A12)),0)</f>
        <v>0</v>
      </c>
      <c r="J12" s="22"/>
      <c r="K12" s="22"/>
      <c r="L12" s="22"/>
    </row>
    <row r="13" spans="1:12" x14ac:dyDescent="0.3">
      <c r="A13" s="6" t="s">
        <v>23</v>
      </c>
      <c r="B13" s="23">
        <f ca="1">COUNTIFS('CAD Appointments - Raw'!$D:$D,'CAD Specialist - By Market'!$A13,'CAD Appointments - Raw'!$G:$G,'CAD Specialist - By Market'!$B$2-1)</f>
        <v>12</v>
      </c>
      <c r="C13" s="23">
        <f ca="1">COUNTIFS('CAD Appointments - Raw'!$H:$H,"Failed Roof",'CAD Appointments - Raw'!$G:$G,'CAD Specialist - By Market'!$B$2-1,'CAD Appointments - Raw'!$D:$D,'CAD Specialist - By Market'!$A13)</f>
        <v>1</v>
      </c>
      <c r="D13" s="20">
        <f t="shared" ca="1" si="0"/>
        <v>8.3333333333333329E-2</v>
      </c>
      <c r="E13" s="23">
        <f ca="1">SUMIFS('CAD Appointments - Raw'!$L:$L,'CAD Appointments - Raw'!$G:$G,'CAD Specialist - By Market'!$B$2-1,'CAD Appointments - Raw'!$D:$D,'CAD Specialist - By Market'!A13)</f>
        <v>5</v>
      </c>
      <c r="F13" s="20">
        <f ca="1">IFERROR(E13/(B13-COUNTIFS('CAD Appointments - Raw'!$K:$K,TRUE,'CAD Appointments - Raw'!$G:$G,'CAD Specialist - By Market'!$B$2-1,'CAD Appointments - Raw'!$D:$D,'CAD Specialist - By Market'!A13)),0)</f>
        <v>0.5</v>
      </c>
      <c r="G13" s="23">
        <f ca="1">COUNTIFS('CAD Appointments - Raw'!$H:$H,"Good to Go",'CAD Appointments - Raw'!$D:$D,'CAD Specialist - By Market'!$A13,'CAD Appointments - Raw'!$G:$G,'CAD Specialist - By Market'!$B$2-1)</f>
        <v>5</v>
      </c>
      <c r="H13" s="20">
        <f t="shared" ca="1" si="1"/>
        <v>1</v>
      </c>
      <c r="I13" s="20">
        <f ca="1">IFERROR(G13/(B13-COUNTIFS('CAD Appointments - Raw'!$K:$K,TRUE,'CAD Appointments - Raw'!$G:$G,'CAD Specialist - By Market'!$B$2-1,'CAD Appointments - Raw'!$D:$D,'CAD Specialist - By Market'!A13)),0)</f>
        <v>0.5</v>
      </c>
      <c r="J13" s="22"/>
      <c r="K13" s="22"/>
      <c r="L13" s="22"/>
    </row>
    <row r="14" spans="1:12" x14ac:dyDescent="0.3">
      <c r="A14" s="6" t="s">
        <v>25</v>
      </c>
      <c r="B14" s="23">
        <f ca="1">COUNTIFS('CAD Appointments - Raw'!$D:$D,'CAD Specialist - By Market'!$A14,'CAD Appointments - Raw'!$G:$G,'CAD Specialist - By Market'!$B$2-1)</f>
        <v>0</v>
      </c>
      <c r="C14" s="23">
        <f ca="1">COUNTIFS('CAD Appointments - Raw'!$H:$H,"Failed Roof",'CAD Appointments - Raw'!$G:$G,'CAD Specialist - By Market'!$B$2-1,'CAD Appointments - Raw'!$D:$D,'CAD Specialist - By Market'!$A14)</f>
        <v>0</v>
      </c>
      <c r="D14" s="20">
        <f t="shared" ca="1" si="0"/>
        <v>0</v>
      </c>
      <c r="E14" s="23">
        <f ca="1">SUMIFS('CAD Appointments - Raw'!$L:$L,'CAD Appointments - Raw'!$G:$G,'CAD Specialist - By Market'!$B$2-1,'CAD Appointments - Raw'!$D:$D,'CAD Specialist - By Market'!A14)</f>
        <v>0</v>
      </c>
      <c r="F14" s="20">
        <f ca="1">IFERROR(E14/(B14-COUNTIFS('CAD Appointments - Raw'!$K:$K,TRUE,'CAD Appointments - Raw'!$G:$G,'CAD Specialist - By Market'!$B$2-1,'CAD Appointments - Raw'!$D:$D,'CAD Specialist - By Market'!A14)),0)</f>
        <v>0</v>
      </c>
      <c r="G14" s="23">
        <f ca="1">COUNTIFS('CAD Appointments - Raw'!$H:$H,"Good to Go",'CAD Appointments - Raw'!$D:$D,'CAD Specialist - By Market'!$A14,'CAD Appointments - Raw'!$G:$G,'CAD Specialist - By Market'!$B$2-1)</f>
        <v>0</v>
      </c>
      <c r="H14" s="20">
        <f t="shared" ca="1" si="1"/>
        <v>0</v>
      </c>
      <c r="I14" s="20">
        <f ca="1">IFERROR(G14/(B14-COUNTIFS('CAD Appointments - Raw'!$K:$K,TRUE,'CAD Appointments - Raw'!$G:$G,'CAD Specialist - By Market'!$B$2-1,'CAD Appointments - Raw'!$D:$D,'CAD Specialist - By Market'!A14)),0)</f>
        <v>0</v>
      </c>
      <c r="J14" s="22"/>
      <c r="K14" s="22"/>
      <c r="L14" s="22"/>
    </row>
    <row r="15" spans="1:12" x14ac:dyDescent="0.3">
      <c r="A15" s="6" t="s">
        <v>26</v>
      </c>
      <c r="B15" s="23">
        <f ca="1">COUNTIFS('CAD Appointments - Raw'!$D:$D,'CAD Specialist - By Market'!$A15,'CAD Appointments - Raw'!$G:$G,'CAD Specialist - By Market'!$B$2-1)</f>
        <v>2</v>
      </c>
      <c r="C15" s="23">
        <f ca="1">COUNTIFS('CAD Appointments - Raw'!$H:$H,"Failed Roof",'CAD Appointments - Raw'!$G:$G,'CAD Specialist - By Market'!$B$2-1,'CAD Appointments - Raw'!$D:$D,'CAD Specialist - By Market'!$A15)</f>
        <v>1</v>
      </c>
      <c r="D15" s="20">
        <f t="shared" ca="1" si="0"/>
        <v>0.5</v>
      </c>
      <c r="E15" s="23">
        <f ca="1">SUMIFS('CAD Appointments - Raw'!$L:$L,'CAD Appointments - Raw'!$G:$G,'CAD Specialist - By Market'!$B$2-1,'CAD Appointments - Raw'!$D:$D,'CAD Specialist - By Market'!A15)</f>
        <v>1</v>
      </c>
      <c r="F15" s="20">
        <f ca="1">IFERROR(E15/(B15-COUNTIFS('CAD Appointments - Raw'!$K:$K,TRUE,'CAD Appointments - Raw'!$G:$G,'CAD Specialist - By Market'!$B$2-1,'CAD Appointments - Raw'!$D:$D,'CAD Specialist - By Market'!A15)),0)</f>
        <v>0.5</v>
      </c>
      <c r="G15" s="23">
        <f ca="1">COUNTIFS('CAD Appointments - Raw'!$H:$H,"Good to Go",'CAD Appointments - Raw'!$D:$D,'CAD Specialist - By Market'!$A15,'CAD Appointments - Raw'!$G:$G,'CAD Specialist - By Market'!$B$2-1)</f>
        <v>0</v>
      </c>
      <c r="H15" s="20">
        <f t="shared" ca="1" si="1"/>
        <v>0</v>
      </c>
      <c r="I15" s="20">
        <f ca="1">IFERROR(G15/(B15-COUNTIFS('CAD Appointments - Raw'!$K:$K,TRUE,'CAD Appointments - Raw'!$G:$G,'CAD Specialist - By Market'!$B$2-1,'CAD Appointments - Raw'!$D:$D,'CAD Specialist - By Market'!A15)),0)</f>
        <v>0</v>
      </c>
      <c r="J15" s="22"/>
      <c r="K15" s="22"/>
      <c r="L15" s="22"/>
    </row>
    <row r="16" spans="1:12" x14ac:dyDescent="0.3">
      <c r="A16" s="7" t="s">
        <v>27</v>
      </c>
      <c r="B16" s="27">
        <f ca="1">SUM(B10:B15)</f>
        <v>23</v>
      </c>
      <c r="C16" s="27">
        <f ca="1">SUM(C10:C15)</f>
        <v>3</v>
      </c>
      <c r="D16" s="14">
        <f t="shared" ca="1" si="0"/>
        <v>0.13043478260869565</v>
      </c>
      <c r="E16" s="31">
        <f ca="1">SUM(E10:E15)</f>
        <v>11</v>
      </c>
      <c r="F16" s="14">
        <f ca="1">IFERROR(E16/(B16-COUNTIFS('CAD Appointments - Raw'!$K:$K,TRUE,'CAD Appointments - Raw'!$G:$G,'CAD Specialist - By Market'!$B$2-1)),0)</f>
        <v>0.57894736842105265</v>
      </c>
      <c r="G16" s="31">
        <f ca="1">SUM(G10:G15)</f>
        <v>9</v>
      </c>
      <c r="H16" s="14">
        <f t="shared" ca="1" si="1"/>
        <v>0.81818181818181823</v>
      </c>
      <c r="I16" s="14">
        <f ca="1">IFERROR(G16/(B16-COUNTIFS('CAD Appointments - Raw'!$K:$K,TRUE,'CAD Appointments - Raw'!$G:$G,'CAD Specialist - By Market'!$B$2-1)),0)</f>
        <v>0.47368421052631576</v>
      </c>
      <c r="J16" s="26"/>
      <c r="K16" s="26"/>
      <c r="L16" s="26"/>
    </row>
    <row r="17" spans="1:12" x14ac:dyDescent="0.3">
      <c r="A17" s="7"/>
    </row>
    <row r="19" spans="1:12" x14ac:dyDescent="0.3">
      <c r="A19" s="3" t="s">
        <v>28</v>
      </c>
    </row>
    <row r="20" spans="1:12" x14ac:dyDescent="0.3">
      <c r="A20" s="4"/>
    </row>
    <row r="21" spans="1:12" x14ac:dyDescent="0.3">
      <c r="A21" s="15" t="s">
        <v>4</v>
      </c>
      <c r="B21" s="15" t="s">
        <v>34</v>
      </c>
      <c r="C21" s="15" t="s">
        <v>16</v>
      </c>
      <c r="D21" s="15" t="s">
        <v>35</v>
      </c>
      <c r="E21" s="15" t="s">
        <v>10</v>
      </c>
      <c r="F21" s="15" t="s">
        <v>12</v>
      </c>
      <c r="G21" s="15" t="s">
        <v>36</v>
      </c>
      <c r="H21" s="15" t="s">
        <v>37</v>
      </c>
      <c r="I21" s="15" t="s">
        <v>38</v>
      </c>
      <c r="J21" s="15"/>
      <c r="K21" s="15"/>
      <c r="L21" s="15"/>
    </row>
    <row r="22" spans="1:12" x14ac:dyDescent="0.3">
      <c r="A22" s="6" t="s">
        <v>20</v>
      </c>
      <c r="B22" s="23">
        <f ca="1">COUNTIFS('CAD Appointments - Raw'!$D:$D,'CAD Specialist - By Market'!$A22,'CAD Appointments - Raw'!$G:$G,"&gt;="&amp;'CAD Specialist - By Market'!$B$3)</f>
        <v>14</v>
      </c>
      <c r="C22" s="23">
        <f ca="1">COUNTIFS('CAD Appointments - Raw'!$H:$H,"Failed Roof",'CAD Appointments - Raw'!$G:$G,"&gt;="&amp;'CAD Specialist - By Market'!$B$3,'CAD Appointments - Raw'!$D:$D,'CAD Specialist - By Market'!$A22)</f>
        <v>3</v>
      </c>
      <c r="D22" s="20">
        <f t="shared" ref="D22:D28" ca="1" si="2">IFERROR(C22/B22,0)</f>
        <v>0.21428571428571427</v>
      </c>
      <c r="E22" s="23">
        <f ca="1">SUMIFS('CAD Appointments - Raw'!$L:$L,'CAD Appointments - Raw'!$G:$G,"&gt;="&amp;'CAD Specialist - By Market'!$B$3,'CAD Appointments - Raw'!$D:$D,'CAD Specialist - By Market'!A10)</f>
        <v>7</v>
      </c>
      <c r="F22" s="20">
        <f ca="1">IFERROR(E22/(B22-COUNTIFS('CAD Appointments - Raw'!$K:$K,TRUE,'CAD Appointments - Raw'!$G:$G,"&gt;="&amp;'CAD Specialist - By Market'!$B$3,'CAD Appointments - Raw'!$D:$D,'CAD Specialist - By Market'!A22)),0)</f>
        <v>0.53846153846153844</v>
      </c>
      <c r="G22" s="23">
        <f ca="1">COUNTIFS('CAD Appointments - Raw'!$H:$H,"Good to Go",'CAD Appointments - Raw'!$D:$D,'CAD Specialist - By Market'!$A22,'CAD Appointments - Raw'!$G:$G,"&gt;="&amp;'CAD Specialist - By Market'!$B$3)</f>
        <v>4</v>
      </c>
      <c r="H22" s="20">
        <f t="shared" ref="H22:H28" ca="1" si="3">IFERROR(G22/E22,0)</f>
        <v>0.5714285714285714</v>
      </c>
      <c r="I22" s="20">
        <f ca="1">IFERROR(G22/(B22-COUNTIFS('CAD Appointments - Raw'!$K:$K,TRUE,'CAD Appointments - Raw'!$G:$G,"&gt;="&amp;'CAD Specialist - By Market'!$B$3,'CAD Appointments - Raw'!$D:$D,'CAD Specialist - By Market'!A22)),0)</f>
        <v>0.30769230769230771</v>
      </c>
      <c r="J22" s="22"/>
      <c r="K22" s="22"/>
      <c r="L22" s="22"/>
    </row>
    <row r="23" spans="1:12" x14ac:dyDescent="0.3">
      <c r="A23" s="6" t="s">
        <v>21</v>
      </c>
      <c r="B23" s="23">
        <f ca="1">COUNTIFS('CAD Appointments - Raw'!$D:$D,'CAD Specialist - By Market'!$A23,'CAD Appointments - Raw'!$G:$G,"&gt;="&amp;'CAD Specialist - By Market'!$B$3)</f>
        <v>10</v>
      </c>
      <c r="C23" s="23">
        <f ca="1">COUNTIFS('CAD Appointments - Raw'!$H:$H,"Failed Roof",'CAD Appointments - Raw'!$G:$G,"&gt;="&amp;'CAD Specialist - By Market'!$B$3,'CAD Appointments - Raw'!$D:$D,'CAD Specialist - By Market'!$A23)</f>
        <v>0</v>
      </c>
      <c r="D23" s="20">
        <f t="shared" ca="1" si="2"/>
        <v>0</v>
      </c>
      <c r="E23" s="23">
        <f ca="1">SUMIFS('CAD Appointments - Raw'!$L:$L,'CAD Appointments - Raw'!$G:$G,"&gt;="&amp;'CAD Specialist - By Market'!$B$3,'CAD Appointments - Raw'!$D:$D,'CAD Specialist - By Market'!A11)</f>
        <v>8</v>
      </c>
      <c r="F23" s="20">
        <f ca="1">IFERROR(E23/(B23-COUNTIFS('CAD Appointments - Raw'!$K:$K,TRUE,'CAD Appointments - Raw'!$G:$G,"&gt;="&amp;'CAD Specialist - By Market'!$B$3,'CAD Appointments - Raw'!$D:$D,'CAD Specialist - By Market'!A23)),0)</f>
        <v>0.88888888888888884</v>
      </c>
      <c r="G23" s="23">
        <f ca="1">COUNTIFS('CAD Appointments - Raw'!$H:$H,"Good to Go",'CAD Appointments - Raw'!$D:$D,'CAD Specialist - By Market'!$A23,'CAD Appointments - Raw'!$G:$G,"&gt;="&amp;'CAD Specialist - By Market'!$B$3)</f>
        <v>2</v>
      </c>
      <c r="H23" s="20">
        <f t="shared" ca="1" si="3"/>
        <v>0.25</v>
      </c>
      <c r="I23" s="20">
        <f ca="1">IFERROR(G23/(B23-COUNTIFS('CAD Appointments - Raw'!$K:$K,TRUE,'CAD Appointments - Raw'!$G:$G,"&gt;="&amp;'CAD Specialist - By Market'!$B$3,'CAD Appointments - Raw'!$D:$D,'CAD Specialist - By Market'!A23)),0)</f>
        <v>0.22222222222222221</v>
      </c>
      <c r="J23" s="22"/>
      <c r="K23" s="22"/>
      <c r="L23" s="22"/>
    </row>
    <row r="24" spans="1:12" x14ac:dyDescent="0.3">
      <c r="A24" s="6" t="s">
        <v>22</v>
      </c>
      <c r="B24" s="23">
        <f ca="1">COUNTIFS('CAD Appointments - Raw'!$D:$D,'CAD Specialist - By Market'!$A24,'CAD Appointments - Raw'!$G:$G,"&gt;="&amp;'CAD Specialist - By Market'!$B$3)</f>
        <v>4</v>
      </c>
      <c r="C24" s="23">
        <f ca="1">COUNTIFS('CAD Appointments - Raw'!$H:$H,"Failed Roof",'CAD Appointments - Raw'!$G:$G,"&gt;="&amp;'CAD Specialist - By Market'!$B$3,'CAD Appointments - Raw'!$D:$D,'CAD Specialist - By Market'!$A24)</f>
        <v>1</v>
      </c>
      <c r="D24" s="20">
        <f t="shared" ca="1" si="2"/>
        <v>0.25</v>
      </c>
      <c r="E24" s="23">
        <f ca="1">SUMIFS('CAD Appointments - Raw'!$L:$L,'CAD Appointments - Raw'!$G:$G,"&gt;="&amp;'CAD Specialist - By Market'!$B$3,'CAD Appointments - Raw'!$D:$D,'CAD Specialist - By Market'!A12)</f>
        <v>0</v>
      </c>
      <c r="F24" s="20">
        <f ca="1">IFERROR(E24/(B24-COUNTIFS('CAD Appointments - Raw'!$K:$K,TRUE,'CAD Appointments - Raw'!$G:$G,"&gt;="&amp;'CAD Specialist - By Market'!$B$3,'CAD Appointments - Raw'!$D:$D,'CAD Specialist - By Market'!A24)),0)</f>
        <v>0</v>
      </c>
      <c r="G24" s="23">
        <f ca="1">COUNTIFS('CAD Appointments - Raw'!$H:$H,"Good to Go",'CAD Appointments - Raw'!$D:$D,'CAD Specialist - By Market'!$A24,'CAD Appointments - Raw'!$G:$G,"&gt;="&amp;'CAD Specialist - By Market'!$B$3)</f>
        <v>0</v>
      </c>
      <c r="H24" s="20">
        <f t="shared" ca="1" si="3"/>
        <v>0</v>
      </c>
      <c r="I24" s="20">
        <f ca="1">IFERROR(G24/(B24-COUNTIFS('CAD Appointments - Raw'!$K:$K,TRUE,'CAD Appointments - Raw'!$G:$G,"&gt;="&amp;'CAD Specialist - By Market'!$B$3,'CAD Appointments - Raw'!$D:$D,'CAD Specialist - By Market'!A24)),0)</f>
        <v>0</v>
      </c>
      <c r="J24" s="22"/>
      <c r="K24" s="22"/>
      <c r="L24" s="22"/>
    </row>
    <row r="25" spans="1:12" x14ac:dyDescent="0.3">
      <c r="A25" s="6" t="s">
        <v>23</v>
      </c>
      <c r="B25" s="23">
        <f ca="1">COUNTIFS('CAD Appointments - Raw'!$D:$D,'CAD Specialist - By Market'!$A25,'CAD Appointments - Raw'!$G:$G,"&gt;="&amp;'CAD Specialist - By Market'!$B$3)</f>
        <v>33</v>
      </c>
      <c r="C25" s="23">
        <f ca="1">COUNTIFS('CAD Appointments - Raw'!$H:$H,"Failed Roof",'CAD Appointments - Raw'!$G:$G,"&gt;="&amp;'CAD Specialist - By Market'!$B$3,'CAD Appointments - Raw'!$D:$D,'CAD Specialist - By Market'!$A25)</f>
        <v>6</v>
      </c>
      <c r="D25" s="20">
        <f t="shared" ca="1" si="2"/>
        <v>0.18181818181818182</v>
      </c>
      <c r="E25" s="23">
        <f ca="1">SUMIFS('CAD Appointments - Raw'!$L:$L,'CAD Appointments - Raw'!$G:$G,"&gt;="&amp;'CAD Specialist - By Market'!$B$3,'CAD Appointments - Raw'!$D:$D,'CAD Specialist - By Market'!A13)</f>
        <v>14</v>
      </c>
      <c r="F25" s="20">
        <f ca="1">IFERROR(E25/(B25-COUNTIFS('CAD Appointments - Raw'!$K:$K,TRUE,'CAD Appointments - Raw'!$G:$G,"&gt;="&amp;'CAD Specialist - By Market'!$B$3,'CAD Appointments - Raw'!$D:$D,'CAD Specialist - By Market'!A25)),0)</f>
        <v>0.5</v>
      </c>
      <c r="G25" s="23">
        <f ca="1">COUNTIFS('CAD Appointments - Raw'!$H:$H,"Good to Go",'CAD Appointments - Raw'!$D:$D,'CAD Specialist - By Market'!$A25,'CAD Appointments - Raw'!$G:$G,"&gt;="&amp;'CAD Specialist - By Market'!$B$3)</f>
        <v>12</v>
      </c>
      <c r="H25" s="20">
        <f t="shared" ca="1" si="3"/>
        <v>0.8571428571428571</v>
      </c>
      <c r="I25" s="20">
        <f ca="1">IFERROR(G25/(B25-COUNTIFS('CAD Appointments - Raw'!$K:$K,TRUE,'CAD Appointments - Raw'!$G:$G,"&gt;="&amp;'CAD Specialist - By Market'!$B$3,'CAD Appointments - Raw'!$D:$D,'CAD Specialist - By Market'!A25)),0)</f>
        <v>0.42857142857142855</v>
      </c>
      <c r="J25" s="22"/>
      <c r="K25" s="22"/>
      <c r="L25" s="22"/>
    </row>
    <row r="26" spans="1:12" x14ac:dyDescent="0.3">
      <c r="A26" s="6" t="s">
        <v>25</v>
      </c>
      <c r="B26" s="23">
        <f ca="1">COUNTIFS('CAD Appointments - Raw'!$D:$D,'CAD Specialist - By Market'!$A26,'CAD Appointments - Raw'!$G:$G,"&gt;="&amp;'CAD Specialist - By Market'!$B$3)</f>
        <v>6</v>
      </c>
      <c r="C26" s="23">
        <f ca="1">COUNTIFS('CAD Appointments - Raw'!$H:$H,"Failed Roof",'CAD Appointments - Raw'!$G:$G,"&gt;="&amp;'CAD Specialist - By Market'!$B$3,'CAD Appointments - Raw'!$D:$D,'CAD Specialist - By Market'!$A26)</f>
        <v>0</v>
      </c>
      <c r="D26" s="20">
        <f t="shared" ca="1" si="2"/>
        <v>0</v>
      </c>
      <c r="E26" s="23">
        <f ca="1">SUMIFS('CAD Appointments - Raw'!$L:$L,'CAD Appointments - Raw'!$G:$G,"&gt;="&amp;'CAD Specialist - By Market'!$B$3,'CAD Appointments - Raw'!$D:$D,'CAD Specialist - By Market'!A14)</f>
        <v>2</v>
      </c>
      <c r="F26" s="20">
        <f ca="1">IFERROR(E26/(B26-COUNTIFS('CAD Appointments - Raw'!$K:$K,TRUE,'CAD Appointments - Raw'!$G:$G,"&gt;="&amp;'CAD Specialist - By Market'!$B$3,'CAD Appointments - Raw'!$D:$D,'CAD Specialist - By Market'!A26)),0)</f>
        <v>0.5</v>
      </c>
      <c r="G26" s="23">
        <f ca="1">COUNTIFS('CAD Appointments - Raw'!$H:$H,"Good to Go",'CAD Appointments - Raw'!$D:$D,'CAD Specialist - By Market'!$A26,'CAD Appointments - Raw'!$G:$G,"&gt;="&amp;'CAD Specialist - By Market'!$B$3)</f>
        <v>0</v>
      </c>
      <c r="H26" s="20">
        <f t="shared" ca="1" si="3"/>
        <v>0</v>
      </c>
      <c r="I26" s="20">
        <f ca="1">IFERROR(G26/(B26-COUNTIFS('CAD Appointments - Raw'!$K:$K,TRUE,'CAD Appointments - Raw'!$G:$G,"&gt;="&amp;'CAD Specialist - By Market'!$B$3,'CAD Appointments - Raw'!$D:$D,'CAD Specialist - By Market'!A26)),0)</f>
        <v>0</v>
      </c>
      <c r="J26" s="22"/>
      <c r="K26" s="22"/>
      <c r="L26" s="22"/>
    </row>
    <row r="27" spans="1:12" x14ac:dyDescent="0.3">
      <c r="A27" s="6" t="s">
        <v>26</v>
      </c>
      <c r="B27" s="23">
        <f ca="1">COUNTIFS('CAD Appointments - Raw'!$D:$D,'CAD Specialist - By Market'!$A27,'CAD Appointments - Raw'!$G:$G,"&gt;="&amp;'CAD Specialist - By Market'!$B$3)</f>
        <v>10</v>
      </c>
      <c r="C27" s="23">
        <f ca="1">COUNTIFS('CAD Appointments - Raw'!$H:$H,"Failed Roof",'CAD Appointments - Raw'!$G:$G,"&gt;="&amp;'CAD Specialist - By Market'!$B$3,'CAD Appointments - Raw'!$D:$D,'CAD Specialist - By Market'!$A27)</f>
        <v>1</v>
      </c>
      <c r="D27" s="20">
        <f t="shared" ca="1" si="2"/>
        <v>0.1</v>
      </c>
      <c r="E27" s="23">
        <f ca="1">SUMIFS('CAD Appointments - Raw'!$L:$L,'CAD Appointments - Raw'!$G:$G,"&gt;="&amp;'CAD Specialist - By Market'!$B$3,'CAD Appointments - Raw'!$D:$D,'CAD Specialist - By Market'!A15)</f>
        <v>6</v>
      </c>
      <c r="F27" s="20">
        <f ca="1">IFERROR(E27/(B27-COUNTIFS('CAD Appointments - Raw'!$K:$K,TRUE,'CAD Appointments - Raw'!$G:$G,"&gt;="&amp;'CAD Specialist - By Market'!$B$3,'CAD Appointments - Raw'!$D:$D,'CAD Specialist - By Market'!A27)),0)</f>
        <v>0.66666666666666663</v>
      </c>
      <c r="G27" s="23">
        <f ca="1">COUNTIFS('CAD Appointments - Raw'!$H:$H,"Good to Go",'CAD Appointments - Raw'!$D:$D,'CAD Specialist - By Market'!$A27,'CAD Appointments - Raw'!$G:$G,"&gt;="&amp;'CAD Specialist - By Market'!$B$3)</f>
        <v>4</v>
      </c>
      <c r="H27" s="20">
        <f t="shared" ca="1" si="3"/>
        <v>0.66666666666666663</v>
      </c>
      <c r="I27" s="20">
        <f ca="1">IFERROR(G27/(B27-COUNTIFS('CAD Appointments - Raw'!$K:$K,TRUE,'CAD Appointments - Raw'!$G:$G,"&gt;="&amp;'CAD Specialist - By Market'!$B$3,'CAD Appointments - Raw'!$D:$D,'CAD Specialist - By Market'!A27)),0)</f>
        <v>0.44444444444444442</v>
      </c>
      <c r="J27" s="22"/>
      <c r="K27" s="22"/>
      <c r="L27" s="22"/>
    </row>
    <row r="28" spans="1:12" x14ac:dyDescent="0.3">
      <c r="A28" s="7" t="s">
        <v>27</v>
      </c>
      <c r="B28" s="27">
        <f ca="1">SUM(B22:B27)</f>
        <v>77</v>
      </c>
      <c r="C28" s="27">
        <f ca="1">SUM(C22:C27)</f>
        <v>11</v>
      </c>
      <c r="D28" s="14">
        <f t="shared" ca="1" si="2"/>
        <v>0.14285714285714285</v>
      </c>
      <c r="E28" s="31">
        <f ca="1">SUM(E22:E27)</f>
        <v>37</v>
      </c>
      <c r="F28" s="14">
        <f ca="1">IFERROR(E28/(B28-COUNTIFS('CAD Appointments - Raw'!$K:$K,TRUE,'CAD Appointments - Raw'!$G:$G,"&gt;="&amp;'CAD Specialist - By Market'!$B$3)),0)</f>
        <v>0.56923076923076921</v>
      </c>
      <c r="G28" s="27">
        <f ca="1">SUM(G22:G27)</f>
        <v>22</v>
      </c>
      <c r="H28" s="14">
        <f t="shared" ca="1" si="3"/>
        <v>0.59459459459459463</v>
      </c>
      <c r="I28" s="14">
        <f ca="1">IFERROR(G28/(B28-COUNTIFS('CAD Appointments - Raw'!$K:$K,TRUE,'CAD Appointments - Raw'!$G:$G,"&gt;="&amp;'CAD Specialist - By Market'!$B$3)),0)</f>
        <v>0.33846153846153848</v>
      </c>
      <c r="J28" s="26"/>
      <c r="K28" s="26"/>
      <c r="L28" s="26"/>
    </row>
    <row r="29" spans="1:12" x14ac:dyDescent="0.3">
      <c r="A29" s="7"/>
    </row>
    <row r="31" spans="1:12" x14ac:dyDescent="0.3">
      <c r="A31" s="3" t="s">
        <v>29</v>
      </c>
    </row>
    <row r="32" spans="1:12" x14ac:dyDescent="0.3">
      <c r="A32" s="4"/>
    </row>
    <row r="33" spans="1:12" x14ac:dyDescent="0.3">
      <c r="A33" s="15" t="s">
        <v>4</v>
      </c>
      <c r="B33" s="15" t="s">
        <v>34</v>
      </c>
      <c r="C33" s="15" t="s">
        <v>16</v>
      </c>
      <c r="D33" s="15" t="s">
        <v>35</v>
      </c>
      <c r="E33" s="15" t="s">
        <v>10</v>
      </c>
      <c r="F33" s="15" t="s">
        <v>12</v>
      </c>
      <c r="G33" s="15" t="s">
        <v>36</v>
      </c>
      <c r="H33" s="15" t="s">
        <v>37</v>
      </c>
      <c r="I33" s="15" t="s">
        <v>38</v>
      </c>
      <c r="J33" s="15"/>
      <c r="K33" s="15"/>
      <c r="L33" s="15"/>
    </row>
    <row r="34" spans="1:12" x14ac:dyDescent="0.3">
      <c r="A34" s="6" t="s">
        <v>20</v>
      </c>
      <c r="B34" s="23">
        <f ca="1">COUNTIFS('CAD Appointments - Raw'!$D:$D,'CAD Specialist - By Market'!$A34,'CAD Appointments - Raw'!$G:$G,"&gt;="&amp;'CAD Specialist - By Market'!$B$4)</f>
        <v>52</v>
      </c>
      <c r="C34" s="23">
        <f ca="1">COUNTIFS('CAD Appointments - Raw'!$H:$H,"Failed Roof",'CAD Appointments - Raw'!$G:$G,"&gt;="&amp;'CAD Specialist - By Market'!$B$4,'CAD Appointments - Raw'!$D:$D,'CAD Specialist - By Market'!$A34)</f>
        <v>13</v>
      </c>
      <c r="D34" s="20">
        <f t="shared" ref="D34:D40" ca="1" si="4">IFERROR(C34/B34,0)</f>
        <v>0.25</v>
      </c>
      <c r="E34" s="23">
        <f ca="1">SUMIFS('CAD Appointments - Raw'!$L:$L,'CAD Appointments - Raw'!$G:$G,"&gt;="&amp;'CAD Specialist - By Market'!$B$4,'CAD Appointments - Raw'!$D:$D,'CAD Specialist - By Market'!A22)</f>
        <v>20</v>
      </c>
      <c r="F34" s="20">
        <f ca="1">IFERROR(E34/(B34-COUNTIFS('CAD Appointments - Raw'!$K:$K,TRUE,'CAD Appointments - Raw'!$G:$G,"&gt;="&amp;'CAD Specialist - By Market'!$B$4,'CAD Appointments - Raw'!$D:$D,'CAD Specialist - By Market'!A34)),0)</f>
        <v>0.40816326530612246</v>
      </c>
      <c r="G34" s="23">
        <f ca="1">COUNTIFS('CAD Appointments - Raw'!$H:$H,"Good to Go",'CAD Appointments - Raw'!$D:$D,'CAD Specialist - By Market'!$A34,'CAD Appointments - Raw'!$G:$G,"&gt;="&amp;'CAD Specialist - By Market'!$B$4)</f>
        <v>11</v>
      </c>
      <c r="H34" s="20">
        <f t="shared" ref="H34:H40" ca="1" si="5">IFERROR(G34/E34,0)</f>
        <v>0.55000000000000004</v>
      </c>
      <c r="I34" s="20">
        <f ca="1">IFERROR(G34/(B34-COUNTIFS('CAD Appointments - Raw'!$K:$K,TRUE,'CAD Appointments - Raw'!$G:$G,"&gt;="&amp;'CAD Specialist - By Market'!$B$4,'CAD Appointments - Raw'!$D:$D,'CAD Specialist - By Market'!A34)),0)</f>
        <v>0.22448979591836735</v>
      </c>
      <c r="J34" s="22"/>
      <c r="K34" s="22"/>
      <c r="L34" s="22"/>
    </row>
    <row r="35" spans="1:12" x14ac:dyDescent="0.3">
      <c r="A35" s="6" t="s">
        <v>21</v>
      </c>
      <c r="B35" s="23">
        <f ca="1">COUNTIFS('CAD Appointments - Raw'!$D:$D,'CAD Specialist - By Market'!$A35,'CAD Appointments - Raw'!$G:$G,"&gt;="&amp;'CAD Specialist - By Market'!$B$4)</f>
        <v>40</v>
      </c>
      <c r="C35" s="23">
        <f ca="1">COUNTIFS('CAD Appointments - Raw'!$H:$H,"Failed Roof",'CAD Appointments - Raw'!$G:$G,"&gt;="&amp;'CAD Specialist - By Market'!$B$4,'CAD Appointments - Raw'!$D:$D,'CAD Specialist - By Market'!$A35)</f>
        <v>4</v>
      </c>
      <c r="D35" s="20">
        <f t="shared" ca="1" si="4"/>
        <v>0.1</v>
      </c>
      <c r="E35" s="23">
        <f ca="1">SUMIFS('CAD Appointments - Raw'!$L:$L,'CAD Appointments - Raw'!$G:$G,"&gt;="&amp;'CAD Specialist - By Market'!$B$4,'CAD Appointments - Raw'!$D:$D,'CAD Specialist - By Market'!A23)</f>
        <v>21</v>
      </c>
      <c r="F35" s="20">
        <f ca="1">IFERROR(E35/(B35-COUNTIFS('CAD Appointments - Raw'!$K:$K,TRUE,'CAD Appointments - Raw'!$G:$G,"&gt;="&amp;'CAD Specialist - By Market'!$B$4,'CAD Appointments - Raw'!$D:$D,'CAD Specialist - By Market'!A35)),0)</f>
        <v>0.58333333333333337</v>
      </c>
      <c r="G35" s="23">
        <f ca="1">COUNTIFS('CAD Appointments - Raw'!$H:$H,"Good to Go",'CAD Appointments - Raw'!$D:$D,'CAD Specialist - By Market'!$A35,'CAD Appointments - Raw'!$G:$G,"&gt;="&amp;'CAD Specialist - By Market'!$B$4)</f>
        <v>12</v>
      </c>
      <c r="H35" s="20">
        <f t="shared" ca="1" si="5"/>
        <v>0.5714285714285714</v>
      </c>
      <c r="I35" s="20">
        <f ca="1">IFERROR(G35/(B35-COUNTIFS('CAD Appointments - Raw'!$K:$K,TRUE,'CAD Appointments - Raw'!$G:$G,"&gt;="&amp;'CAD Specialist - By Market'!$B$4,'CAD Appointments - Raw'!$D:$D,'CAD Specialist - By Market'!A35)),0)</f>
        <v>0.33333333333333331</v>
      </c>
      <c r="J35" s="22"/>
      <c r="K35" s="22"/>
      <c r="L35" s="22"/>
    </row>
    <row r="36" spans="1:12" x14ac:dyDescent="0.3">
      <c r="A36" s="6" t="s">
        <v>22</v>
      </c>
      <c r="B36" s="23">
        <f ca="1">COUNTIFS('CAD Appointments - Raw'!$D:$D,'CAD Specialist - By Market'!$A36,'CAD Appointments - Raw'!$G:$G,"&gt;="&amp;'CAD Specialist - By Market'!$B$4)</f>
        <v>26</v>
      </c>
      <c r="C36" s="23">
        <f ca="1">COUNTIFS('CAD Appointments - Raw'!$H:$H,"Failed Roof",'CAD Appointments - Raw'!$G:$G,"&gt;="&amp;'CAD Specialist - By Market'!$B$4,'CAD Appointments - Raw'!$D:$D,'CAD Specialist - By Market'!$A36)</f>
        <v>5</v>
      </c>
      <c r="D36" s="20">
        <f t="shared" ca="1" si="4"/>
        <v>0.19230769230769232</v>
      </c>
      <c r="E36" s="23">
        <f ca="1">SUMIFS('CAD Appointments - Raw'!$L:$L,'CAD Appointments - Raw'!$G:$G,"&gt;="&amp;'CAD Specialist - By Market'!$B$4,'CAD Appointments - Raw'!$D:$D,'CAD Specialist - By Market'!A24)</f>
        <v>10</v>
      </c>
      <c r="F36" s="20">
        <f ca="1">IFERROR(E36/(B36-COUNTIFS('CAD Appointments - Raw'!$K:$K,TRUE,'CAD Appointments - Raw'!$G:$G,"&gt;="&amp;'CAD Specialist - By Market'!$B$4,'CAD Appointments - Raw'!$D:$D,'CAD Specialist - By Market'!A36)),0)</f>
        <v>0.45454545454545453</v>
      </c>
      <c r="G36" s="23">
        <f ca="1">COUNTIFS('CAD Appointments - Raw'!$H:$H,"Good to Go",'CAD Appointments - Raw'!$D:$D,'CAD Specialist - By Market'!$A36,'CAD Appointments - Raw'!$G:$G,"&gt;="&amp;'CAD Specialist - By Market'!$B$4)</f>
        <v>5</v>
      </c>
      <c r="H36" s="20">
        <f t="shared" ca="1" si="5"/>
        <v>0.5</v>
      </c>
      <c r="I36" s="20">
        <f ca="1">IFERROR(G36/(B36-COUNTIFS('CAD Appointments - Raw'!$K:$K,TRUE,'CAD Appointments - Raw'!$G:$G,"&gt;="&amp;'CAD Specialist - By Market'!$B$4,'CAD Appointments - Raw'!$D:$D,'CAD Specialist - By Market'!A36)),0)</f>
        <v>0.22727272727272727</v>
      </c>
      <c r="J36" s="22"/>
      <c r="K36" s="22"/>
      <c r="L36" s="22"/>
    </row>
    <row r="37" spans="1:12" x14ac:dyDescent="0.3">
      <c r="A37" s="6" t="s">
        <v>23</v>
      </c>
      <c r="B37" s="23">
        <f ca="1">COUNTIFS('CAD Appointments - Raw'!$D:$D,'CAD Specialist - By Market'!$A37,'CAD Appointments - Raw'!$G:$G,"&gt;="&amp;'CAD Specialist - By Market'!$B$4)</f>
        <v>94</v>
      </c>
      <c r="C37" s="23">
        <f ca="1">COUNTIFS('CAD Appointments - Raw'!$H:$H,"Failed Roof",'CAD Appointments - Raw'!$G:$G,"&gt;="&amp;'CAD Specialist - By Market'!$B$4,'CAD Appointments - Raw'!$D:$D,'CAD Specialist - By Market'!$A37)</f>
        <v>23</v>
      </c>
      <c r="D37" s="20">
        <f t="shared" ca="1" si="4"/>
        <v>0.24468085106382978</v>
      </c>
      <c r="E37" s="23">
        <f ca="1">SUMIFS('CAD Appointments - Raw'!$L:$L,'CAD Appointments - Raw'!$G:$G,"&gt;="&amp;'CAD Specialist - By Market'!$B$4,'CAD Appointments - Raw'!$D:$D,'CAD Specialist - By Market'!A25)</f>
        <v>36</v>
      </c>
      <c r="F37" s="20">
        <f ca="1">IFERROR(E37/(B37-COUNTIFS('CAD Appointments - Raw'!$K:$K,TRUE,'CAD Appointments - Raw'!$G:$G,"&gt;="&amp;'CAD Specialist - By Market'!$B$4,'CAD Appointments - Raw'!$D:$D,'CAD Specialist - By Market'!A37)),0)</f>
        <v>0.44444444444444442</v>
      </c>
      <c r="G37" s="23">
        <f ca="1">COUNTIFS('CAD Appointments - Raw'!$H:$H,"Good to Go",'CAD Appointments - Raw'!$D:$D,'CAD Specialist - By Market'!$A37,'CAD Appointments - Raw'!$G:$G,"&gt;="&amp;'CAD Specialist - By Market'!$B$4)</f>
        <v>26</v>
      </c>
      <c r="H37" s="20">
        <f t="shared" ca="1" si="5"/>
        <v>0.72222222222222221</v>
      </c>
      <c r="I37" s="20">
        <f ca="1">IFERROR(G37/(B37-COUNTIFS('CAD Appointments - Raw'!$K:$K,TRUE,'CAD Appointments - Raw'!$G:$G,"&gt;="&amp;'CAD Specialist - By Market'!$B$4,'CAD Appointments - Raw'!$D:$D,'CAD Specialist - By Market'!A37)),0)</f>
        <v>0.32098765432098764</v>
      </c>
      <c r="J37" s="22"/>
      <c r="K37" s="22"/>
      <c r="L37" s="22"/>
    </row>
    <row r="38" spans="1:12" x14ac:dyDescent="0.3">
      <c r="A38" s="6" t="s">
        <v>25</v>
      </c>
      <c r="B38" s="23">
        <f ca="1">COUNTIFS('CAD Appointments - Raw'!$D:$D,'CAD Specialist - By Market'!$A38,'CAD Appointments - Raw'!$G:$G,"&gt;="&amp;'CAD Specialist - By Market'!$B$4)</f>
        <v>27</v>
      </c>
      <c r="C38" s="23">
        <f ca="1">COUNTIFS('CAD Appointments - Raw'!$H:$H,"Failed Roof",'CAD Appointments - Raw'!$G:$G,"&gt;="&amp;'CAD Specialist - By Market'!$B$4,'CAD Appointments - Raw'!$D:$D,'CAD Specialist - By Market'!$A38)</f>
        <v>7</v>
      </c>
      <c r="D38" s="20">
        <f t="shared" ca="1" si="4"/>
        <v>0.25925925925925924</v>
      </c>
      <c r="E38" s="23">
        <f ca="1">SUMIFS('CAD Appointments - Raw'!$L:$L,'CAD Appointments - Raw'!$G:$G,"&gt;="&amp;'CAD Specialist - By Market'!$B$4,'CAD Appointments - Raw'!$D:$D,'CAD Specialist - By Market'!A26)</f>
        <v>9</v>
      </c>
      <c r="F38" s="20">
        <f ca="1">IFERROR(E38/(B38-COUNTIFS('CAD Appointments - Raw'!$K:$K,TRUE,'CAD Appointments - Raw'!$G:$G,"&gt;="&amp;'CAD Specialist - By Market'!$B$4,'CAD Appointments - Raw'!$D:$D,'CAD Specialist - By Market'!A38)),0)</f>
        <v>0.42857142857142855</v>
      </c>
      <c r="G38" s="23">
        <f ca="1">COUNTIFS('CAD Appointments - Raw'!$H:$H,"Good to Go",'CAD Appointments - Raw'!$D:$D,'CAD Specialist - By Market'!$A38,'CAD Appointments - Raw'!$G:$G,"&gt;="&amp;'CAD Specialist - By Market'!$B$4)</f>
        <v>3</v>
      </c>
      <c r="H38" s="20">
        <f t="shared" ca="1" si="5"/>
        <v>0.33333333333333331</v>
      </c>
      <c r="I38" s="20">
        <f ca="1">IFERROR(G38/(B38-COUNTIFS('CAD Appointments - Raw'!$K:$K,TRUE,'CAD Appointments - Raw'!$G:$G,"&gt;="&amp;'CAD Specialist - By Market'!$B$4,'CAD Appointments - Raw'!$D:$D,'CAD Specialist - By Market'!A38)),0)</f>
        <v>0.14285714285714285</v>
      </c>
      <c r="J38" s="22"/>
      <c r="K38" s="22"/>
      <c r="L38" s="22"/>
    </row>
    <row r="39" spans="1:12" x14ac:dyDescent="0.3">
      <c r="A39" s="6" t="s">
        <v>26</v>
      </c>
      <c r="B39" s="23">
        <f ca="1">COUNTIFS('CAD Appointments - Raw'!$D:$D,'CAD Specialist - By Market'!$A39,'CAD Appointments - Raw'!$G:$G,"&gt;="&amp;'CAD Specialist - By Market'!$B$4)</f>
        <v>54</v>
      </c>
      <c r="C39" s="23">
        <f ca="1">COUNTIFS('CAD Appointments - Raw'!$H:$H,"Failed Roof",'CAD Appointments - Raw'!$G:$G,"&gt;="&amp;'CAD Specialist - By Market'!$B$4,'CAD Appointments - Raw'!$D:$D,'CAD Specialist - By Market'!$A39)</f>
        <v>15</v>
      </c>
      <c r="D39" s="20">
        <f t="shared" ca="1" si="4"/>
        <v>0.27777777777777779</v>
      </c>
      <c r="E39" s="23">
        <f ca="1">SUMIFS('CAD Appointments - Raw'!$L:$L,'CAD Appointments - Raw'!$G:$G,"&gt;="&amp;'CAD Specialist - By Market'!$B$4,'CAD Appointments - Raw'!$D:$D,'CAD Specialist - By Market'!A27)</f>
        <v>23</v>
      </c>
      <c r="F39" s="20">
        <f ca="1">IFERROR(E39/(B39-COUNTIFS('CAD Appointments - Raw'!$K:$K,TRUE,'CAD Appointments - Raw'!$G:$G,"&gt;="&amp;'CAD Specialist - By Market'!$B$4,'CAD Appointments - Raw'!$D:$D,'CAD Specialist - By Market'!A39)),0)</f>
        <v>0.47916666666666669</v>
      </c>
      <c r="G39" s="23">
        <f ca="1">COUNTIFS('CAD Appointments - Raw'!$H:$H,"Good to Go",'CAD Appointments - Raw'!$D:$D,'CAD Specialist - By Market'!$A39,'CAD Appointments - Raw'!$G:$G,"&gt;="&amp;'CAD Specialist - By Market'!$B$4)</f>
        <v>15</v>
      </c>
      <c r="H39" s="20">
        <f t="shared" ca="1" si="5"/>
        <v>0.65217391304347827</v>
      </c>
      <c r="I39" s="20">
        <f ca="1">IFERROR(G39/(B39-COUNTIFS('CAD Appointments - Raw'!$K:$K,TRUE,'CAD Appointments - Raw'!$G:$G,"&gt;="&amp;'CAD Specialist - By Market'!$B$4,'CAD Appointments - Raw'!$D:$D,'CAD Specialist - By Market'!A39)),0)</f>
        <v>0.3125</v>
      </c>
      <c r="J39" s="22"/>
      <c r="K39" s="22"/>
      <c r="L39" s="22"/>
    </row>
    <row r="40" spans="1:12" x14ac:dyDescent="0.3">
      <c r="A40" s="7" t="s">
        <v>27</v>
      </c>
      <c r="B40" s="27">
        <f ca="1">SUM(B34:B39)</f>
        <v>293</v>
      </c>
      <c r="C40" s="27">
        <f ca="1">SUM(C34:C39)</f>
        <v>67</v>
      </c>
      <c r="D40" s="14">
        <f t="shared" ca="1" si="4"/>
        <v>0.22866894197952217</v>
      </c>
      <c r="E40" s="31">
        <f ca="1">SUM(E34:E39)</f>
        <v>119</v>
      </c>
      <c r="F40" s="14">
        <f ca="1">IFERROR(E40/(B40-COUNTIFS('CAD Appointments - Raw'!$K:$K,TRUE,'CAD Appointments - Raw'!$G:$G,"&gt;="&amp;'CAD Specialist - By Market'!$B$4)),0)</f>
        <v>0.46303501945525294</v>
      </c>
      <c r="G40" s="27">
        <f ca="1">SUM(G34:G39)</f>
        <v>72</v>
      </c>
      <c r="H40" s="14">
        <f t="shared" ca="1" si="5"/>
        <v>0.60504201680672265</v>
      </c>
      <c r="I40" s="14">
        <f ca="1">IFERROR(G40/(B40-COUNTIFS('CAD Appointments - Raw'!$K:$K,TRUE,'CAD Appointments - Raw'!$G:$G,"&gt;="&amp;'CAD Specialist - By Market'!$B$4)),0)</f>
        <v>0.28015564202334631</v>
      </c>
      <c r="J40" s="32"/>
      <c r="K40" s="26"/>
      <c r="L40" s="26"/>
    </row>
  </sheetData>
  <pageMargins left="0.7" right="0.7" top="0.75" bottom="0.75" header="0.3" footer="0.3"/>
  <pageSetup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2:AB274"/>
  <sheetViews>
    <sheetView workbookViewId="0"/>
  </sheetViews>
  <sheetFormatPr defaultRowHeight="14.4" x14ac:dyDescent="0.3"/>
  <cols>
    <col min="1" max="28" width="15.77734375" style="13" customWidth="1"/>
    <col min="29" max="45" width="8.88671875" style="13" customWidth="1"/>
    <col min="46" max="16384" width="8.88671875" style="13"/>
  </cols>
  <sheetData>
    <row r="2" spans="1:28" x14ac:dyDescent="0.3">
      <c r="A2" s="1" t="s">
        <v>0</v>
      </c>
      <c r="B2" s="2">
        <f ca="1">TODAY()</f>
        <v>42691</v>
      </c>
      <c r="C2" s="2"/>
      <c r="D2" s="2"/>
      <c r="E2" s="2"/>
      <c r="K2" s="2"/>
      <c r="L2" s="2"/>
      <c r="M2" s="2"/>
      <c r="N2" s="2"/>
      <c r="O2" s="2"/>
      <c r="P2" s="2"/>
    </row>
    <row r="3" spans="1:28" x14ac:dyDescent="0.3">
      <c r="A3" s="1" t="s">
        <v>1</v>
      </c>
      <c r="B3" s="2">
        <f ca="1">B2-WEEKDAY(B2)+2</f>
        <v>42688</v>
      </c>
      <c r="C3" s="2"/>
      <c r="D3" s="2"/>
      <c r="E3" s="2"/>
    </row>
    <row r="4" spans="1:28" x14ac:dyDescent="0.3">
      <c r="A4" s="1" t="s">
        <v>2</v>
      </c>
      <c r="B4" s="2">
        <f ca="1">B2-DAY(B2)+1</f>
        <v>42675</v>
      </c>
      <c r="C4" s="2"/>
      <c r="D4" s="2"/>
      <c r="E4" s="2"/>
    </row>
    <row r="5" spans="1:28" x14ac:dyDescent="0.3">
      <c r="A5" s="1"/>
      <c r="B5" s="2"/>
      <c r="C5" s="2"/>
      <c r="D5" s="2"/>
      <c r="E5" s="2"/>
    </row>
    <row r="7" spans="1:28" ht="15" customHeight="1" thickBot="1" x14ac:dyDescent="0.35">
      <c r="A7" s="3"/>
      <c r="F7" s="2"/>
    </row>
    <row r="8" spans="1:28" ht="15" customHeight="1" thickBot="1" x14ac:dyDescent="0.35">
      <c r="A8" s="4"/>
      <c r="C8" s="8" t="s">
        <v>3</v>
      </c>
      <c r="D8" s="11"/>
      <c r="E8" s="11"/>
      <c r="F8" s="12"/>
      <c r="G8" s="8" t="s">
        <v>28</v>
      </c>
      <c r="H8" s="11"/>
      <c r="I8" s="11"/>
      <c r="J8" s="11"/>
      <c r="K8" s="12"/>
      <c r="L8" s="8" t="s">
        <v>29</v>
      </c>
      <c r="M8" s="11"/>
      <c r="N8" s="11"/>
      <c r="O8" s="11"/>
      <c r="P8" s="11"/>
      <c r="Q8" s="11"/>
      <c r="R8" s="11"/>
      <c r="S8" s="11"/>
      <c r="T8" s="12"/>
    </row>
    <row r="9" spans="1:28" x14ac:dyDescent="0.3">
      <c r="A9" s="15" t="s">
        <v>39</v>
      </c>
      <c r="B9" s="5" t="s">
        <v>4</v>
      </c>
      <c r="C9" s="18" t="s">
        <v>5</v>
      </c>
      <c r="D9" s="15" t="s">
        <v>8</v>
      </c>
      <c r="E9" s="15" t="s">
        <v>10</v>
      </c>
      <c r="F9" s="19" t="s">
        <v>13</v>
      </c>
      <c r="G9" s="16" t="s">
        <v>5</v>
      </c>
      <c r="H9" s="17" t="s">
        <v>8</v>
      </c>
      <c r="I9" s="17" t="s">
        <v>10</v>
      </c>
      <c r="J9" s="17" t="s">
        <v>13</v>
      </c>
      <c r="K9" s="17" t="s">
        <v>12</v>
      </c>
      <c r="L9" s="16" t="s">
        <v>40</v>
      </c>
      <c r="M9" s="17" t="s">
        <v>5</v>
      </c>
      <c r="N9" s="17" t="s">
        <v>6</v>
      </c>
      <c r="O9" s="17" t="s">
        <v>8</v>
      </c>
      <c r="P9" s="17" t="s">
        <v>10</v>
      </c>
      <c r="Q9" s="17" t="s">
        <v>13</v>
      </c>
      <c r="R9" s="17" t="s">
        <v>12</v>
      </c>
      <c r="S9" s="17" t="s">
        <v>18</v>
      </c>
      <c r="T9" s="9" t="s">
        <v>19</v>
      </c>
      <c r="U9" s="15"/>
      <c r="V9" s="15"/>
      <c r="W9" s="15"/>
      <c r="X9" s="15"/>
      <c r="Y9" s="15"/>
      <c r="Z9" s="15"/>
      <c r="AA9" s="15"/>
      <c r="AB9" s="15"/>
    </row>
    <row r="10" spans="1:28" x14ac:dyDescent="0.3">
      <c r="A10" s="6" t="s">
        <v>41</v>
      </c>
      <c r="B10" s="6" t="s">
        <v>25</v>
      </c>
      <c r="C10" s="33">
        <f ca="1">SUMIFS('Knocking Metrics - Raw'!$F:$F,'Knocking Metrics - Raw'!$B:$B,'Ambassadors - By Rep'!$A10,'Knocking Metrics - Raw'!$A:$A,'Ambassadors - By Rep'!$B$2-1)</f>
        <v>70</v>
      </c>
      <c r="D10" s="23">
        <f ca="1">SUMIFS('Knocking Metrics - Raw'!$G:$G,'Knocking Metrics - Raw'!$B:$B,'Ambassadors - By Rep'!$A10,'Knocking Metrics - Raw'!$A:$A,'Ambassadors - By Rep'!$B$2-1)</f>
        <v>1</v>
      </c>
      <c r="E10" s="23">
        <f ca="1">SUMIFS('Sales Appointments - Raw'!$O:$O,'Sales Appointments - Raw'!$B:$B,'Ambassadors - By Rep'!$A10,'Sales Appointments - Raw'!$E:$E,'Ambassadors - By Rep'!$B$2-1)</f>
        <v>0</v>
      </c>
      <c r="F10" s="34">
        <f ca="1">COUNTIFS('Opportunities - Raw'!$C:$C,'Ambassadors - By Rep'!A10,'Opportunities - Raw'!$B:$B,'Ambassadors - By Rep'!$B$2-1)</f>
        <v>0</v>
      </c>
      <c r="G10" s="23">
        <f ca="1">SUMIFS('Knocking Metrics - Raw'!$F:$F,'Knocking Metrics - Raw'!$B:$B,'Ambassadors - By Rep'!$A10,'Knocking Metrics - Raw'!$A:$A,"&gt;="&amp;'Ambassadors - By Rep'!$B$3)</f>
        <v>207</v>
      </c>
      <c r="H10" s="23">
        <f ca="1">SUMIFS('Knocking Metrics - Raw'!$G:$G,'Knocking Metrics - Raw'!$B:$B,'Ambassadors - By Rep'!$A10,'Knocking Metrics - Raw'!$A:$A,"&gt;="&amp;'Ambassadors - By Rep'!$B$3)</f>
        <v>2</v>
      </c>
      <c r="I10" s="23">
        <f ca="1">SUMIFS('Sales Appointments - Raw'!$O:$O,'Sales Appointments - Raw'!$B:$B,'Ambassadors - By Rep'!$A10,'Sales Appointments - Raw'!$E:$E,"&gt;="&amp;'Ambassadors - By Rep'!$B$3)</f>
        <v>0</v>
      </c>
      <c r="J10" s="23">
        <f ca="1">COUNTIFS('Opportunities - Raw'!$C:$C,'Ambassadors - By Rep'!$A10,'Opportunities - Raw'!$B:$B,"&gt;="&amp;'Ambassadors - By Rep'!$B$3)</f>
        <v>0</v>
      </c>
      <c r="K10" s="20">
        <f ca="1">MIN(IFERROR($I10/COUNTIFS('Sales Appointments - Raw'!$B:$B,'Ambassadors - By Rep'!$A10,'Sales Appointments - Raw'!$E:$E,"&gt;="&amp;'Ambassadors - By Rep'!$B$3,'Sales Appointments - Raw'!$L:$L,FALSE),0),1)</f>
        <v>0</v>
      </c>
      <c r="L10" s="33">
        <f ca="1">COUNTIFS('Knocking Metrics - Raw'!$B:$B,'Ambassadors - By Rep'!$A10,'Knocking Metrics - Raw'!$A:$A,"&gt;="&amp;'Ambassadors - By Rep'!$B$4)</f>
        <v>9</v>
      </c>
      <c r="M10" s="23">
        <f ca="1">SUMIFS('Knocking Metrics - Raw'!$F:$F,'Knocking Metrics - Raw'!$B:$B,'Ambassadors - By Rep'!$A10,'Knocking Metrics - Raw'!$A:$A,"&gt;="&amp;'Ambassadors - By Rep'!$B$4)</f>
        <v>833</v>
      </c>
      <c r="N10" s="23">
        <f t="shared" ref="N10:N41" ca="1" si="0">IFERROR(M10/L10,0)</f>
        <v>92.555555555555557</v>
      </c>
      <c r="O10" s="23">
        <f ca="1">SUMIFS('Knocking Metrics - Raw'!$G:$G,'Knocking Metrics - Raw'!$B:$B,'Ambassadors - By Rep'!$A10,'Knocking Metrics - Raw'!$A:$A,"&gt;="&amp;'Ambassadors - By Rep'!$B$4)</f>
        <v>12</v>
      </c>
      <c r="P10" s="23">
        <f ca="1">SUMIFS('Sales Appointments - Raw'!$O:$O,'Sales Appointments - Raw'!$B:$B,'Ambassadors - By Rep'!$A10,'Sales Appointments - Raw'!$E:$E,"&gt;="&amp;'Ambassadors - By Rep'!$B$4)</f>
        <v>8</v>
      </c>
      <c r="Q10" s="23">
        <f ca="1">COUNTIFS('Opportunities - Raw'!$C:$C,'Ambassadors - By Rep'!$A10,'Opportunities - Raw'!$B:$B,"&gt;="&amp;'Ambassadors - By Rep'!$B$4)</f>
        <v>2</v>
      </c>
      <c r="R10" s="20">
        <f ca="1">MIN(IFERROR($I10/COUNTIFS('Sales Appointments - Raw'!$B:$B,'Ambassadors - By Rep'!$A10,'Sales Appointments - Raw'!$E:$E,"&gt;="&amp;'Ambassadors - By Rep'!$B$4,'Sales Appointments - Raw'!$L:$L,FALSE),0),1)</f>
        <v>0</v>
      </c>
      <c r="S10" s="23">
        <f ca="1">COUNTIFS('Opportunities - Raw'!$C:$C,'Ambassadors - By Rep'!$A10,'Opportunities - Raw'!$H:$H,"&gt;="&amp;'Ambassadors - By Rep'!$B$4)</f>
        <v>2</v>
      </c>
      <c r="T10" s="34">
        <f ca="1">COUNTIFS('Opportunities - Raw'!$C:$C,'Ambassadors - By Rep'!$A10,'Opportunities - Raw'!$I:$I,"&gt;="&amp;'Ambassadors - By Rep'!$B$4)</f>
        <v>0</v>
      </c>
      <c r="U10" s="20"/>
      <c r="V10" s="23"/>
      <c r="W10" s="22"/>
      <c r="X10" s="20"/>
      <c r="Y10" s="23"/>
      <c r="Z10" s="20"/>
      <c r="AA10" s="23"/>
      <c r="AB10" s="23"/>
    </row>
    <row r="11" spans="1:28" x14ac:dyDescent="0.3">
      <c r="A11" s="6" t="s">
        <v>42</v>
      </c>
      <c r="B11" s="6" t="s">
        <v>25</v>
      </c>
      <c r="C11" s="33">
        <f ca="1">SUMIFS('Knocking Metrics - Raw'!$F:$F,'Knocking Metrics - Raw'!$B:$B,'Ambassadors - By Rep'!$A11,'Knocking Metrics - Raw'!$A:$A,'Ambassadors - By Rep'!$B$2-1)</f>
        <v>111</v>
      </c>
      <c r="D11" s="23">
        <f ca="1">SUMIFS('Knocking Metrics - Raw'!$G:$G,'Knocking Metrics - Raw'!$B:$B,'Ambassadors - By Rep'!$A11,'Knocking Metrics - Raw'!$A:$A,'Ambassadors - By Rep'!$B$2-1)</f>
        <v>2</v>
      </c>
      <c r="E11" s="23">
        <f ca="1">SUMIFS('Sales Appointments - Raw'!$O:$O,'Sales Appointments - Raw'!$B:$B,'Ambassadors - By Rep'!$A11,'Sales Appointments - Raw'!$E:$E,'Ambassadors - By Rep'!$B$2-1)</f>
        <v>2</v>
      </c>
      <c r="F11" s="34">
        <f ca="1">COUNTIFS('Opportunities - Raw'!$C:$C,'Ambassadors - By Rep'!A11,'Opportunities - Raw'!$B:$B,'Ambassadors - By Rep'!$B$2-1)</f>
        <v>1</v>
      </c>
      <c r="G11" s="23">
        <f ca="1">SUMIFS('Knocking Metrics - Raw'!$F:$F,'Knocking Metrics - Raw'!$B:$B,'Ambassadors - By Rep'!$A11,'Knocking Metrics - Raw'!$A:$A,"&gt;="&amp;'Ambassadors - By Rep'!$B$3)</f>
        <v>178</v>
      </c>
      <c r="H11" s="23">
        <f ca="1">SUMIFS('Knocking Metrics - Raw'!$G:$G,'Knocking Metrics - Raw'!$B:$B,'Ambassadors - By Rep'!$A11,'Knocking Metrics - Raw'!$A:$A,"&gt;="&amp;'Ambassadors - By Rep'!$B$3)</f>
        <v>3</v>
      </c>
      <c r="I11" s="23">
        <f ca="1">SUMIFS('Sales Appointments - Raw'!$O:$O,'Sales Appointments - Raw'!$B:$B,'Ambassadors - By Rep'!$A11,'Sales Appointments - Raw'!$E:$E,"&gt;="&amp;'Ambassadors - By Rep'!$B$3)</f>
        <v>2</v>
      </c>
      <c r="J11" s="23">
        <f ca="1">COUNTIFS('Opportunities - Raw'!$C:$C,'Ambassadors - By Rep'!$A11,'Opportunities - Raw'!$B:$B,"&gt;="&amp;'Ambassadors - By Rep'!$B$3)</f>
        <v>1</v>
      </c>
      <c r="K11" s="20">
        <f ca="1">MIN(IFERROR($I11/COUNTIFS('Sales Appointments - Raw'!$B:$B,'Ambassadors - By Rep'!$A11,'Sales Appointments - Raw'!$E:$E,"&gt;="&amp;'Ambassadors - By Rep'!$B$3,'Sales Appointments - Raw'!$L:$L,FALSE),0),1)</f>
        <v>0.2857142857142857</v>
      </c>
      <c r="L11" s="33">
        <f ca="1">COUNTIFS('Knocking Metrics - Raw'!$B:$B,'Ambassadors - By Rep'!$A11,'Knocking Metrics - Raw'!$A:$A,"&gt;="&amp;'Ambassadors - By Rep'!$B$4)</f>
        <v>7</v>
      </c>
      <c r="M11" s="23">
        <f ca="1">SUMIFS('Knocking Metrics - Raw'!$F:$F,'Knocking Metrics - Raw'!$B:$B,'Ambassadors - By Rep'!$A11,'Knocking Metrics - Raw'!$A:$A,"&gt;="&amp;'Ambassadors - By Rep'!$B$4)</f>
        <v>567</v>
      </c>
      <c r="N11" s="23">
        <f t="shared" ca="1" si="0"/>
        <v>81</v>
      </c>
      <c r="O11" s="23">
        <f ca="1">SUMIFS('Knocking Metrics - Raw'!$G:$G,'Knocking Metrics - Raw'!$B:$B,'Ambassadors - By Rep'!$A11,'Knocking Metrics - Raw'!$A:$A,"&gt;="&amp;'Ambassadors - By Rep'!$B$4)</f>
        <v>12</v>
      </c>
      <c r="P11" s="23">
        <f ca="1">SUMIFS('Sales Appointments - Raw'!$O:$O,'Sales Appointments - Raw'!$B:$B,'Ambassadors - By Rep'!$A11,'Sales Appointments - Raw'!$E:$E,"&gt;="&amp;'Ambassadors - By Rep'!$B$4)</f>
        <v>5</v>
      </c>
      <c r="Q11" s="23">
        <f ca="1">COUNTIFS('Opportunities - Raw'!$C:$C,'Ambassadors - By Rep'!$A11,'Opportunities - Raw'!$B:$B,"&gt;="&amp;'Ambassadors - By Rep'!$B$4)</f>
        <v>1</v>
      </c>
      <c r="R11" s="20">
        <f ca="1">MIN(IFERROR($I11/COUNTIFS('Sales Appointments - Raw'!$B:$B,'Ambassadors - By Rep'!$A11,'Sales Appointments - Raw'!$E:$E,"&gt;="&amp;'Ambassadors - By Rep'!$B$4,'Sales Appointments - Raw'!$L:$L,FALSE),0),1)</f>
        <v>0.15384615384615385</v>
      </c>
      <c r="S11" s="23">
        <f ca="1">COUNTIFS('Opportunities - Raw'!$C:$C,'Ambassadors - By Rep'!$A11,'Opportunities - Raw'!$H:$H,"&gt;="&amp;'Ambassadors - By Rep'!$B$4)</f>
        <v>1</v>
      </c>
      <c r="T11" s="34">
        <f ca="1">COUNTIFS('Opportunities - Raw'!$C:$C,'Ambassadors - By Rep'!$A11,'Opportunities - Raw'!$I:$I,"&gt;="&amp;'Ambassadors - By Rep'!$B$4)</f>
        <v>0</v>
      </c>
      <c r="U11" s="20"/>
      <c r="V11" s="23"/>
      <c r="W11" s="22"/>
      <c r="X11" s="20"/>
      <c r="Y11" s="23"/>
      <c r="Z11" s="20"/>
      <c r="AA11" s="23"/>
      <c r="AB11" s="23"/>
    </row>
    <row r="12" spans="1:28" x14ac:dyDescent="0.3">
      <c r="A12" s="6" t="s">
        <v>43</v>
      </c>
      <c r="B12" s="6" t="s">
        <v>26</v>
      </c>
      <c r="C12" s="33">
        <f ca="1">SUMIFS('Knocking Metrics - Raw'!$F:$F,'Knocking Metrics - Raw'!$B:$B,'Ambassadors - By Rep'!$A12,'Knocking Metrics - Raw'!$A:$A,'Ambassadors - By Rep'!$B$2-1)</f>
        <v>23</v>
      </c>
      <c r="D12" s="23">
        <f ca="1">SUMIFS('Knocking Metrics - Raw'!$G:$G,'Knocking Metrics - Raw'!$B:$B,'Ambassadors - By Rep'!$A12,'Knocking Metrics - Raw'!$A:$A,'Ambassadors - By Rep'!$B$2-1)</f>
        <v>0</v>
      </c>
      <c r="E12" s="23">
        <f ca="1">SUMIFS('Sales Appointments - Raw'!$O:$O,'Sales Appointments - Raw'!$B:$B,'Ambassadors - By Rep'!$A12,'Sales Appointments - Raw'!$E:$E,'Ambassadors - By Rep'!$B$2-1)</f>
        <v>0</v>
      </c>
      <c r="F12" s="34">
        <f ca="1">COUNTIFS('Opportunities - Raw'!$C:$C,'Ambassadors - By Rep'!A12,'Opportunities - Raw'!$B:$B,'Ambassadors - By Rep'!$B$2-1)</f>
        <v>0</v>
      </c>
      <c r="G12" s="23">
        <f ca="1">SUMIFS('Knocking Metrics - Raw'!$F:$F,'Knocking Metrics - Raw'!$B:$B,'Ambassadors - By Rep'!$A12,'Knocking Metrics - Raw'!$A:$A,"&gt;="&amp;'Ambassadors - By Rep'!$B$3)</f>
        <v>44</v>
      </c>
      <c r="H12" s="23">
        <f ca="1">SUMIFS('Knocking Metrics - Raw'!$G:$G,'Knocking Metrics - Raw'!$B:$B,'Ambassadors - By Rep'!$A12,'Knocking Metrics - Raw'!$A:$A,"&gt;="&amp;'Ambassadors - By Rep'!$B$3)</f>
        <v>0</v>
      </c>
      <c r="I12" s="23">
        <f ca="1">SUMIFS('Sales Appointments - Raw'!$O:$O,'Sales Appointments - Raw'!$B:$B,'Ambassadors - By Rep'!$A12,'Sales Appointments - Raw'!$E:$E,"&gt;="&amp;'Ambassadors - By Rep'!$B$3)</f>
        <v>0</v>
      </c>
      <c r="J12" s="23">
        <f ca="1">COUNTIFS('Opportunities - Raw'!$C:$C,'Ambassadors - By Rep'!$A12,'Opportunities - Raw'!$B:$B,"&gt;="&amp;'Ambassadors - By Rep'!$B$3)</f>
        <v>0</v>
      </c>
      <c r="K12" s="20">
        <f ca="1">MIN(IFERROR($I12/COUNTIFS('Sales Appointments - Raw'!$B:$B,'Ambassadors - By Rep'!$A12,'Sales Appointments - Raw'!$E:$E,"&gt;="&amp;'Ambassadors - By Rep'!$B$3,'Sales Appointments - Raw'!$L:$L,FALSE),0),1)</f>
        <v>0</v>
      </c>
      <c r="L12" s="33">
        <f ca="1">COUNTIFS('Knocking Metrics - Raw'!$B:$B,'Ambassadors - By Rep'!$A12,'Knocking Metrics - Raw'!$A:$A,"&gt;="&amp;'Ambassadors - By Rep'!$B$4)</f>
        <v>9</v>
      </c>
      <c r="M12" s="23">
        <f ca="1">SUMIFS('Knocking Metrics - Raw'!$F:$F,'Knocking Metrics - Raw'!$B:$B,'Ambassadors - By Rep'!$A12,'Knocking Metrics - Raw'!$A:$A,"&gt;="&amp;'Ambassadors - By Rep'!$B$4)</f>
        <v>350</v>
      </c>
      <c r="N12" s="23">
        <f t="shared" ca="1" si="0"/>
        <v>38.888888888888886</v>
      </c>
      <c r="O12" s="23">
        <f ca="1">SUMIFS('Knocking Metrics - Raw'!$G:$G,'Knocking Metrics - Raw'!$B:$B,'Ambassadors - By Rep'!$A12,'Knocking Metrics - Raw'!$A:$A,"&gt;="&amp;'Ambassadors - By Rep'!$B$4)</f>
        <v>0</v>
      </c>
      <c r="P12" s="23">
        <f ca="1">SUMIFS('Sales Appointments - Raw'!$O:$O,'Sales Appointments - Raw'!$B:$B,'Ambassadors - By Rep'!$A12,'Sales Appointments - Raw'!$E:$E,"&gt;="&amp;'Ambassadors - By Rep'!$B$4)</f>
        <v>1</v>
      </c>
      <c r="Q12" s="23">
        <f ca="1">COUNTIFS('Opportunities - Raw'!$C:$C,'Ambassadors - By Rep'!$A12,'Opportunities - Raw'!$B:$B,"&gt;="&amp;'Ambassadors - By Rep'!$B$4)</f>
        <v>1</v>
      </c>
      <c r="R12" s="20">
        <f ca="1">MIN(IFERROR($I12/COUNTIFS('Sales Appointments - Raw'!$B:$B,'Ambassadors - By Rep'!$A12,'Sales Appointments - Raw'!$E:$E,"&gt;="&amp;'Ambassadors - By Rep'!$B$4,'Sales Appointments - Raw'!$L:$L,FALSE),0),1)</f>
        <v>0</v>
      </c>
      <c r="S12" s="23">
        <f ca="1">COUNTIFS('Opportunities - Raw'!$C:$C,'Ambassadors - By Rep'!$A12,'Opportunities - Raw'!$H:$H,"&gt;="&amp;'Ambassadors - By Rep'!$B$4)</f>
        <v>1</v>
      </c>
      <c r="T12" s="34">
        <f ca="1">COUNTIFS('Opportunities - Raw'!$C:$C,'Ambassadors - By Rep'!$A12,'Opportunities - Raw'!$I:$I,"&gt;="&amp;'Ambassadors - By Rep'!$B$4)</f>
        <v>0</v>
      </c>
      <c r="U12" s="20"/>
      <c r="V12" s="23"/>
      <c r="W12" s="22"/>
      <c r="X12" s="20"/>
      <c r="Y12" s="23"/>
      <c r="Z12" s="20"/>
      <c r="AA12" s="23"/>
      <c r="AB12" s="23"/>
    </row>
    <row r="13" spans="1:28" x14ac:dyDescent="0.3">
      <c r="A13" s="6" t="s">
        <v>44</v>
      </c>
      <c r="B13" s="6" t="s">
        <v>22</v>
      </c>
      <c r="C13" s="33">
        <f ca="1">SUMIFS('Knocking Metrics - Raw'!$F:$F,'Knocking Metrics - Raw'!$B:$B,'Ambassadors - By Rep'!$A13,'Knocking Metrics - Raw'!$A:$A,'Ambassadors - By Rep'!$B$2-1)</f>
        <v>0</v>
      </c>
      <c r="D13" s="23">
        <f ca="1">SUMIFS('Knocking Metrics - Raw'!$G:$G,'Knocking Metrics - Raw'!$B:$B,'Ambassadors - By Rep'!$A13,'Knocking Metrics - Raw'!$A:$A,'Ambassadors - By Rep'!$B$2-1)</f>
        <v>0</v>
      </c>
      <c r="E13" s="23">
        <f ca="1">SUMIFS('Sales Appointments - Raw'!$O:$O,'Sales Appointments - Raw'!$B:$B,'Ambassadors - By Rep'!$A13,'Sales Appointments - Raw'!$E:$E,'Ambassadors - By Rep'!$B$2-1)</f>
        <v>0</v>
      </c>
      <c r="F13" s="34">
        <f ca="1">COUNTIFS('Opportunities - Raw'!$C:$C,'Ambassadors - By Rep'!A13,'Opportunities - Raw'!$B:$B,'Ambassadors - By Rep'!$B$2-1)</f>
        <v>0</v>
      </c>
      <c r="G13" s="23">
        <f ca="1">SUMIFS('Knocking Metrics - Raw'!$F:$F,'Knocking Metrics - Raw'!$B:$B,'Ambassadors - By Rep'!$A13,'Knocking Metrics - Raw'!$A:$A,"&gt;="&amp;'Ambassadors - By Rep'!$B$3)</f>
        <v>0</v>
      </c>
      <c r="H13" s="23">
        <f ca="1">SUMIFS('Knocking Metrics - Raw'!$G:$G,'Knocking Metrics - Raw'!$B:$B,'Ambassadors - By Rep'!$A13,'Knocking Metrics - Raw'!$A:$A,"&gt;="&amp;'Ambassadors - By Rep'!$B$3)</f>
        <v>0</v>
      </c>
      <c r="I13" s="23">
        <f ca="1">SUMIFS('Sales Appointments - Raw'!$O:$O,'Sales Appointments - Raw'!$B:$B,'Ambassadors - By Rep'!$A13,'Sales Appointments - Raw'!$E:$E,"&gt;="&amp;'Ambassadors - By Rep'!$B$3)</f>
        <v>0</v>
      </c>
      <c r="J13" s="23">
        <f ca="1">COUNTIFS('Opportunities - Raw'!$C:$C,'Ambassadors - By Rep'!$A13,'Opportunities - Raw'!$B:$B,"&gt;="&amp;'Ambassadors - By Rep'!$B$3)</f>
        <v>0</v>
      </c>
      <c r="K13" s="20">
        <f ca="1">MIN(IFERROR($I13/COUNTIFS('Sales Appointments - Raw'!$B:$B,'Ambassadors - By Rep'!$A13,'Sales Appointments - Raw'!$E:$E,"&gt;="&amp;'Ambassadors - By Rep'!$B$3,'Sales Appointments - Raw'!$L:$L,FALSE),0),1)</f>
        <v>0</v>
      </c>
      <c r="L13" s="33">
        <f ca="1">COUNTIFS('Knocking Metrics - Raw'!$B:$B,'Ambassadors - By Rep'!$A13,'Knocking Metrics - Raw'!$A:$A,"&gt;="&amp;'Ambassadors - By Rep'!$B$4)</f>
        <v>0</v>
      </c>
      <c r="M13" s="23">
        <f ca="1">SUMIFS('Knocking Metrics - Raw'!$F:$F,'Knocking Metrics - Raw'!$B:$B,'Ambassadors - By Rep'!$A13,'Knocking Metrics - Raw'!$A:$A,"&gt;="&amp;'Ambassadors - By Rep'!$B$4)</f>
        <v>0</v>
      </c>
      <c r="N13" s="23">
        <f t="shared" ca="1" si="0"/>
        <v>0</v>
      </c>
      <c r="O13" s="23">
        <f ca="1">SUMIFS('Knocking Metrics - Raw'!$G:$G,'Knocking Metrics - Raw'!$B:$B,'Ambassadors - By Rep'!$A13,'Knocking Metrics - Raw'!$A:$A,"&gt;="&amp;'Ambassadors - By Rep'!$B$4)</f>
        <v>0</v>
      </c>
      <c r="P13" s="23">
        <f ca="1">SUMIFS('Sales Appointments - Raw'!$O:$O,'Sales Appointments - Raw'!$B:$B,'Ambassadors - By Rep'!$A13,'Sales Appointments - Raw'!$E:$E,"&gt;="&amp;'Ambassadors - By Rep'!$B$4)</f>
        <v>0</v>
      </c>
      <c r="Q13" s="23">
        <f ca="1">COUNTIFS('Opportunities - Raw'!$C:$C,'Ambassadors - By Rep'!$A13,'Opportunities - Raw'!$B:$B,"&gt;="&amp;'Ambassadors - By Rep'!$B$4)</f>
        <v>0</v>
      </c>
      <c r="R13" s="20">
        <f ca="1">MIN(IFERROR($I13/COUNTIFS('Sales Appointments - Raw'!$B:$B,'Ambassadors - By Rep'!$A13,'Sales Appointments - Raw'!$E:$E,"&gt;="&amp;'Ambassadors - By Rep'!$B$4,'Sales Appointments - Raw'!$L:$L,FALSE),0),1)</f>
        <v>0</v>
      </c>
      <c r="S13" s="23">
        <f ca="1">COUNTIFS('Opportunities - Raw'!$C:$C,'Ambassadors - By Rep'!$A13,'Opportunities - Raw'!$H:$H,"&gt;="&amp;'Ambassadors - By Rep'!$B$4)</f>
        <v>0</v>
      </c>
      <c r="T13" s="34">
        <f ca="1">COUNTIFS('Opportunities - Raw'!$C:$C,'Ambassadors - By Rep'!$A13,'Opportunities - Raw'!$I:$I,"&gt;="&amp;'Ambassadors - By Rep'!$B$4)</f>
        <v>1</v>
      </c>
      <c r="U13" s="20"/>
      <c r="V13" s="23"/>
      <c r="W13" s="22"/>
      <c r="X13" s="20"/>
      <c r="Y13" s="23"/>
      <c r="Z13" s="20"/>
      <c r="AA13" s="23"/>
      <c r="AB13" s="23"/>
    </row>
    <row r="14" spans="1:28" x14ac:dyDescent="0.3">
      <c r="A14" s="6" t="s">
        <v>45</v>
      </c>
      <c r="B14" s="6" t="s">
        <v>20</v>
      </c>
      <c r="C14" s="33">
        <f ca="1">SUMIFS('Knocking Metrics - Raw'!$F:$F,'Knocking Metrics - Raw'!$B:$B,'Ambassadors - By Rep'!$A14,'Knocking Metrics - Raw'!$A:$A,'Ambassadors - By Rep'!$B$2-1)</f>
        <v>39</v>
      </c>
      <c r="D14" s="23">
        <f ca="1">SUMIFS('Knocking Metrics - Raw'!$G:$G,'Knocking Metrics - Raw'!$B:$B,'Ambassadors - By Rep'!$A14,'Knocking Metrics - Raw'!$A:$A,'Ambassadors - By Rep'!$B$2-1)</f>
        <v>2</v>
      </c>
      <c r="E14" s="23">
        <f ca="1">SUMIFS('Sales Appointments - Raw'!$O:$O,'Sales Appointments - Raw'!$B:$B,'Ambassadors - By Rep'!$A14,'Sales Appointments - Raw'!$E:$E,'Ambassadors - By Rep'!$B$2-1)</f>
        <v>0</v>
      </c>
      <c r="F14" s="34">
        <f ca="1">COUNTIFS('Opportunities - Raw'!$C:$C,'Ambassadors - By Rep'!A14,'Opportunities - Raw'!$B:$B,'Ambassadors - By Rep'!$B$2-1)</f>
        <v>0</v>
      </c>
      <c r="G14" s="23">
        <f ca="1">SUMIFS('Knocking Metrics - Raw'!$F:$F,'Knocking Metrics - Raw'!$B:$B,'Ambassadors - By Rep'!$A14,'Knocking Metrics - Raw'!$A:$A,"&gt;="&amp;'Ambassadors - By Rep'!$B$3)</f>
        <v>119</v>
      </c>
      <c r="H14" s="23">
        <f ca="1">SUMIFS('Knocking Metrics - Raw'!$G:$G,'Knocking Metrics - Raw'!$B:$B,'Ambassadors - By Rep'!$A14,'Knocking Metrics - Raw'!$A:$A,"&gt;="&amp;'Ambassadors - By Rep'!$B$3)</f>
        <v>3</v>
      </c>
      <c r="I14" s="23">
        <f ca="1">SUMIFS('Sales Appointments - Raw'!$O:$O,'Sales Appointments - Raw'!$B:$B,'Ambassadors - By Rep'!$A14,'Sales Appointments - Raw'!$E:$E,"&gt;="&amp;'Ambassadors - By Rep'!$B$3)</f>
        <v>1</v>
      </c>
      <c r="J14" s="23">
        <f ca="1">COUNTIFS('Opportunities - Raw'!$C:$C,'Ambassadors - By Rep'!$A14,'Opportunities - Raw'!$B:$B,"&gt;="&amp;'Ambassadors - By Rep'!$B$3)</f>
        <v>0</v>
      </c>
      <c r="K14" s="20">
        <f ca="1">MIN(IFERROR($I14/COUNTIFS('Sales Appointments - Raw'!$B:$B,'Ambassadors - By Rep'!$A14,'Sales Appointments - Raw'!$E:$E,"&gt;="&amp;'Ambassadors - By Rep'!$B$3,'Sales Appointments - Raw'!$L:$L,FALSE),0),1)</f>
        <v>0.33333333333333331</v>
      </c>
      <c r="L14" s="33">
        <f ca="1">COUNTIFS('Knocking Metrics - Raw'!$B:$B,'Ambassadors - By Rep'!$A14,'Knocking Metrics - Raw'!$A:$A,"&gt;="&amp;'Ambassadors - By Rep'!$B$4)</f>
        <v>11</v>
      </c>
      <c r="M14" s="23">
        <f ca="1">SUMIFS('Knocking Metrics - Raw'!$F:$F,'Knocking Metrics - Raw'!$B:$B,'Ambassadors - By Rep'!$A14,'Knocking Metrics - Raw'!$A:$A,"&gt;="&amp;'Ambassadors - By Rep'!$B$4)</f>
        <v>780</v>
      </c>
      <c r="N14" s="23">
        <f t="shared" ca="1" si="0"/>
        <v>70.909090909090907</v>
      </c>
      <c r="O14" s="23">
        <f ca="1">SUMIFS('Knocking Metrics - Raw'!$G:$G,'Knocking Metrics - Raw'!$B:$B,'Ambassadors - By Rep'!$A14,'Knocking Metrics - Raw'!$A:$A,"&gt;="&amp;'Ambassadors - By Rep'!$B$4)</f>
        <v>25</v>
      </c>
      <c r="P14" s="23">
        <f ca="1">SUMIFS('Sales Appointments - Raw'!$O:$O,'Sales Appointments - Raw'!$B:$B,'Ambassadors - By Rep'!$A14,'Sales Appointments - Raw'!$E:$E,"&gt;="&amp;'Ambassadors - By Rep'!$B$4)</f>
        <v>5</v>
      </c>
      <c r="Q14" s="23">
        <f ca="1">COUNTIFS('Opportunities - Raw'!$C:$C,'Ambassadors - By Rep'!$A14,'Opportunities - Raw'!$B:$B,"&gt;="&amp;'Ambassadors - By Rep'!$B$4)</f>
        <v>1</v>
      </c>
      <c r="R14" s="20">
        <f ca="1">MIN(IFERROR($I14/COUNTIFS('Sales Appointments - Raw'!$B:$B,'Ambassadors - By Rep'!$A14,'Sales Appointments - Raw'!$E:$E,"&gt;="&amp;'Ambassadors - By Rep'!$B$4,'Sales Appointments - Raw'!$L:$L,FALSE),0),1)</f>
        <v>0.04</v>
      </c>
      <c r="S14" s="23">
        <f ca="1">COUNTIFS('Opportunities - Raw'!$C:$C,'Ambassadors - By Rep'!$A14,'Opportunities - Raw'!$H:$H,"&gt;="&amp;'Ambassadors - By Rep'!$B$4)</f>
        <v>3</v>
      </c>
      <c r="T14" s="34">
        <f ca="1">COUNTIFS('Opportunities - Raw'!$C:$C,'Ambassadors - By Rep'!$A14,'Opportunities - Raw'!$I:$I,"&gt;="&amp;'Ambassadors - By Rep'!$B$4)</f>
        <v>0</v>
      </c>
      <c r="U14" s="20"/>
      <c r="V14" s="23"/>
      <c r="W14" s="22"/>
      <c r="X14" s="20"/>
      <c r="Y14" s="23"/>
      <c r="Z14" s="20"/>
      <c r="AA14" s="23"/>
      <c r="AB14" s="23"/>
    </row>
    <row r="15" spans="1:28" x14ac:dyDescent="0.3">
      <c r="A15" s="6" t="s">
        <v>46</v>
      </c>
      <c r="B15" s="6" t="s">
        <v>20</v>
      </c>
      <c r="C15" s="33">
        <f ca="1">SUMIFS('Knocking Metrics - Raw'!$F:$F,'Knocking Metrics - Raw'!$B:$B,'Ambassadors - By Rep'!$A15,'Knocking Metrics - Raw'!$A:$A,'Ambassadors - By Rep'!$B$2-1)</f>
        <v>92</v>
      </c>
      <c r="D15" s="23">
        <f ca="1">SUMIFS('Knocking Metrics - Raw'!$G:$G,'Knocking Metrics - Raw'!$B:$B,'Ambassadors - By Rep'!$A15,'Knocking Metrics - Raw'!$A:$A,'Ambassadors - By Rep'!$B$2-1)</f>
        <v>0</v>
      </c>
      <c r="E15" s="23">
        <f ca="1">SUMIFS('Sales Appointments - Raw'!$O:$O,'Sales Appointments - Raw'!$B:$B,'Ambassadors - By Rep'!$A15,'Sales Appointments - Raw'!$E:$E,'Ambassadors - By Rep'!$B$2-1)</f>
        <v>0</v>
      </c>
      <c r="F15" s="34">
        <f ca="1">COUNTIFS('Opportunities - Raw'!$C:$C,'Ambassadors - By Rep'!A15,'Opportunities - Raw'!$B:$B,'Ambassadors - By Rep'!$B$2-1)</f>
        <v>0</v>
      </c>
      <c r="G15" s="23">
        <f ca="1">SUMIFS('Knocking Metrics - Raw'!$F:$F,'Knocking Metrics - Raw'!$B:$B,'Ambassadors - By Rep'!$A15,'Knocking Metrics - Raw'!$A:$A,"&gt;="&amp;'Ambassadors - By Rep'!$B$3)</f>
        <v>182</v>
      </c>
      <c r="H15" s="23">
        <f ca="1">SUMIFS('Knocking Metrics - Raw'!$G:$G,'Knocking Metrics - Raw'!$B:$B,'Ambassadors - By Rep'!$A15,'Knocking Metrics - Raw'!$A:$A,"&gt;="&amp;'Ambassadors - By Rep'!$B$3)</f>
        <v>0</v>
      </c>
      <c r="I15" s="23">
        <f ca="1">SUMIFS('Sales Appointments - Raw'!$O:$O,'Sales Appointments - Raw'!$B:$B,'Ambassadors - By Rep'!$A15,'Sales Appointments - Raw'!$E:$E,"&gt;="&amp;'Ambassadors - By Rep'!$B$3)</f>
        <v>1</v>
      </c>
      <c r="J15" s="23">
        <f ca="1">COUNTIFS('Opportunities - Raw'!$C:$C,'Ambassadors - By Rep'!$A15,'Opportunities - Raw'!$B:$B,"&gt;="&amp;'Ambassadors - By Rep'!$B$3)</f>
        <v>0</v>
      </c>
      <c r="K15" s="20">
        <f ca="1">MIN(IFERROR($I15/COUNTIFS('Sales Appointments - Raw'!$B:$B,'Ambassadors - By Rep'!$A15,'Sales Appointments - Raw'!$E:$E,"&gt;="&amp;'Ambassadors - By Rep'!$B$3,'Sales Appointments - Raw'!$L:$L,FALSE),0),1)</f>
        <v>1</v>
      </c>
      <c r="L15" s="33">
        <f ca="1">COUNTIFS('Knocking Metrics - Raw'!$B:$B,'Ambassadors - By Rep'!$A15,'Knocking Metrics - Raw'!$A:$A,"&gt;="&amp;'Ambassadors - By Rep'!$B$4)</f>
        <v>10</v>
      </c>
      <c r="M15" s="23">
        <f ca="1">SUMIFS('Knocking Metrics - Raw'!$F:$F,'Knocking Metrics - Raw'!$B:$B,'Ambassadors - By Rep'!$A15,'Knocking Metrics - Raw'!$A:$A,"&gt;="&amp;'Ambassadors - By Rep'!$B$4)</f>
        <v>933</v>
      </c>
      <c r="N15" s="23">
        <f t="shared" ca="1" si="0"/>
        <v>93.3</v>
      </c>
      <c r="O15" s="23">
        <f ca="1">SUMIFS('Knocking Metrics - Raw'!$G:$G,'Knocking Metrics - Raw'!$B:$B,'Ambassadors - By Rep'!$A15,'Knocking Metrics - Raw'!$A:$A,"&gt;="&amp;'Ambassadors - By Rep'!$B$4)</f>
        <v>5</v>
      </c>
      <c r="P15" s="23">
        <f ca="1">SUMIFS('Sales Appointments - Raw'!$O:$O,'Sales Appointments - Raw'!$B:$B,'Ambassadors - By Rep'!$A15,'Sales Appointments - Raw'!$E:$E,"&gt;="&amp;'Ambassadors - By Rep'!$B$4)</f>
        <v>5</v>
      </c>
      <c r="Q15" s="23">
        <f ca="1">COUNTIFS('Opportunities - Raw'!$C:$C,'Ambassadors - By Rep'!$A15,'Opportunities - Raw'!$B:$B,"&gt;="&amp;'Ambassadors - By Rep'!$B$4)</f>
        <v>2</v>
      </c>
      <c r="R15" s="20">
        <f ca="1">MIN(IFERROR($I15/COUNTIFS('Sales Appointments - Raw'!$B:$B,'Ambassadors - By Rep'!$A15,'Sales Appointments - Raw'!$E:$E,"&gt;="&amp;'Ambassadors - By Rep'!$B$4,'Sales Appointments - Raw'!$L:$L,FALSE),0),1)</f>
        <v>0.1</v>
      </c>
      <c r="S15" s="23">
        <f ca="1">COUNTIFS('Opportunities - Raw'!$C:$C,'Ambassadors - By Rep'!$A15,'Opportunities - Raw'!$H:$H,"&gt;="&amp;'Ambassadors - By Rep'!$B$4)</f>
        <v>1</v>
      </c>
      <c r="T15" s="34">
        <f ca="1">COUNTIFS('Opportunities - Raw'!$C:$C,'Ambassadors - By Rep'!$A15,'Opportunities - Raw'!$I:$I,"&gt;="&amp;'Ambassadors - By Rep'!$B$4)</f>
        <v>0</v>
      </c>
      <c r="U15" s="20"/>
      <c r="V15" s="23"/>
      <c r="W15" s="22"/>
      <c r="X15" s="20"/>
      <c r="Y15" s="23"/>
      <c r="Z15" s="20"/>
      <c r="AA15" s="23"/>
      <c r="AB15" s="23"/>
    </row>
    <row r="16" spans="1:28" x14ac:dyDescent="0.3">
      <c r="A16" s="6" t="s">
        <v>47</v>
      </c>
      <c r="B16" s="6" t="s">
        <v>20</v>
      </c>
      <c r="C16" s="33">
        <f ca="1">SUMIFS('Knocking Metrics - Raw'!$F:$F,'Knocking Metrics - Raw'!$B:$B,'Ambassadors - By Rep'!$A16,'Knocking Metrics - Raw'!$A:$A,'Ambassadors - By Rep'!$B$2-1)</f>
        <v>41</v>
      </c>
      <c r="D16" s="23">
        <f ca="1">SUMIFS('Knocking Metrics - Raw'!$G:$G,'Knocking Metrics - Raw'!$B:$B,'Ambassadors - By Rep'!$A16,'Knocking Metrics - Raw'!$A:$A,'Ambassadors - By Rep'!$B$2-1)</f>
        <v>0</v>
      </c>
      <c r="E16" s="23">
        <f ca="1">SUMIFS('Sales Appointments - Raw'!$O:$O,'Sales Appointments - Raw'!$B:$B,'Ambassadors - By Rep'!$A16,'Sales Appointments - Raw'!$E:$E,'Ambassadors - By Rep'!$B$2-1)</f>
        <v>0</v>
      </c>
      <c r="F16" s="34">
        <f ca="1">COUNTIFS('Opportunities - Raw'!$C:$C,'Ambassadors - By Rep'!A16,'Opportunities - Raw'!$B:$B,'Ambassadors - By Rep'!$B$2-1)</f>
        <v>0</v>
      </c>
      <c r="G16" s="23">
        <f ca="1">SUMIFS('Knocking Metrics - Raw'!$F:$F,'Knocking Metrics - Raw'!$B:$B,'Ambassadors - By Rep'!$A16,'Knocking Metrics - Raw'!$A:$A,"&gt;="&amp;'Ambassadors - By Rep'!$B$3)</f>
        <v>100</v>
      </c>
      <c r="H16" s="23">
        <f ca="1">SUMIFS('Knocking Metrics - Raw'!$G:$G,'Knocking Metrics - Raw'!$B:$B,'Ambassadors - By Rep'!$A16,'Knocking Metrics - Raw'!$A:$A,"&gt;="&amp;'Ambassadors - By Rep'!$B$3)</f>
        <v>0</v>
      </c>
      <c r="I16" s="23">
        <f ca="1">SUMIFS('Sales Appointments - Raw'!$O:$O,'Sales Appointments - Raw'!$B:$B,'Ambassadors - By Rep'!$A16,'Sales Appointments - Raw'!$E:$E,"&gt;="&amp;'Ambassadors - By Rep'!$B$3)</f>
        <v>0</v>
      </c>
      <c r="J16" s="23">
        <f ca="1">COUNTIFS('Opportunities - Raw'!$C:$C,'Ambassadors - By Rep'!$A16,'Opportunities - Raw'!$B:$B,"&gt;="&amp;'Ambassadors - By Rep'!$B$3)</f>
        <v>0</v>
      </c>
      <c r="K16" s="20">
        <f ca="1">MIN(IFERROR($I16/COUNTIFS('Sales Appointments - Raw'!$B:$B,'Ambassadors - By Rep'!$A16,'Sales Appointments - Raw'!$E:$E,"&gt;="&amp;'Ambassadors - By Rep'!$B$3,'Sales Appointments - Raw'!$L:$L,FALSE),0),1)</f>
        <v>0</v>
      </c>
      <c r="L16" s="33">
        <f ca="1">COUNTIFS('Knocking Metrics - Raw'!$B:$B,'Ambassadors - By Rep'!$A16,'Knocking Metrics - Raw'!$A:$A,"&gt;="&amp;'Ambassadors - By Rep'!$B$4)</f>
        <v>11</v>
      </c>
      <c r="M16" s="23">
        <f ca="1">SUMIFS('Knocking Metrics - Raw'!$F:$F,'Knocking Metrics - Raw'!$B:$B,'Ambassadors - By Rep'!$A16,'Knocking Metrics - Raw'!$A:$A,"&gt;="&amp;'Ambassadors - By Rep'!$B$4)</f>
        <v>654</v>
      </c>
      <c r="N16" s="23">
        <f t="shared" ca="1" si="0"/>
        <v>59.454545454545453</v>
      </c>
      <c r="O16" s="23">
        <f ca="1">SUMIFS('Knocking Metrics - Raw'!$G:$G,'Knocking Metrics - Raw'!$B:$B,'Ambassadors - By Rep'!$A16,'Knocking Metrics - Raw'!$A:$A,"&gt;="&amp;'Ambassadors - By Rep'!$B$4)</f>
        <v>1</v>
      </c>
      <c r="P16" s="23">
        <f ca="1">SUMIFS('Sales Appointments - Raw'!$O:$O,'Sales Appointments - Raw'!$B:$B,'Ambassadors - By Rep'!$A16,'Sales Appointments - Raw'!$E:$E,"&gt;="&amp;'Ambassadors - By Rep'!$B$4)</f>
        <v>1</v>
      </c>
      <c r="Q16" s="23">
        <f ca="1">COUNTIFS('Opportunities - Raw'!$C:$C,'Ambassadors - By Rep'!$A16,'Opportunities - Raw'!$B:$B,"&gt;="&amp;'Ambassadors - By Rep'!$B$4)</f>
        <v>1</v>
      </c>
      <c r="R16" s="20">
        <f ca="1">MIN(IFERROR($I16/COUNTIFS('Sales Appointments - Raw'!$B:$B,'Ambassadors - By Rep'!$A16,'Sales Appointments - Raw'!$E:$E,"&gt;="&amp;'Ambassadors - By Rep'!$B$4,'Sales Appointments - Raw'!$L:$L,FALSE),0),1)</f>
        <v>0</v>
      </c>
      <c r="S16" s="23">
        <f ca="1">COUNTIFS('Opportunities - Raw'!$C:$C,'Ambassadors - By Rep'!$A16,'Opportunities - Raw'!$H:$H,"&gt;="&amp;'Ambassadors - By Rep'!$B$4)</f>
        <v>1</v>
      </c>
      <c r="T16" s="34">
        <f ca="1">COUNTIFS('Opportunities - Raw'!$C:$C,'Ambassadors - By Rep'!$A16,'Opportunities - Raw'!$I:$I,"&gt;="&amp;'Ambassadors - By Rep'!$B$4)</f>
        <v>0</v>
      </c>
      <c r="U16" s="20"/>
      <c r="V16" s="23"/>
      <c r="W16" s="22"/>
      <c r="X16" s="20"/>
      <c r="Y16" s="23"/>
      <c r="Z16" s="20"/>
      <c r="AA16" s="23"/>
      <c r="AB16" s="23"/>
    </row>
    <row r="17" spans="1:28" x14ac:dyDescent="0.3">
      <c r="A17" s="6" t="s">
        <v>48</v>
      </c>
      <c r="B17" s="6" t="s">
        <v>24</v>
      </c>
      <c r="C17" s="33">
        <f ca="1">SUMIFS('Knocking Metrics - Raw'!$F:$F,'Knocking Metrics - Raw'!$B:$B,'Ambassadors - By Rep'!$A17,'Knocking Metrics - Raw'!$A:$A,'Ambassadors - By Rep'!$B$2-1)</f>
        <v>0</v>
      </c>
      <c r="D17" s="23">
        <f ca="1">SUMIFS('Knocking Metrics - Raw'!$G:$G,'Knocking Metrics - Raw'!$B:$B,'Ambassadors - By Rep'!$A17,'Knocking Metrics - Raw'!$A:$A,'Ambassadors - By Rep'!$B$2-1)</f>
        <v>0</v>
      </c>
      <c r="E17" s="23">
        <f ca="1">SUMIFS('Sales Appointments - Raw'!$O:$O,'Sales Appointments - Raw'!$B:$B,'Ambassadors - By Rep'!$A17,'Sales Appointments - Raw'!$E:$E,'Ambassadors - By Rep'!$B$2-1)</f>
        <v>0</v>
      </c>
      <c r="F17" s="34">
        <f ca="1">COUNTIFS('Opportunities - Raw'!$C:$C,'Ambassadors - By Rep'!A17,'Opportunities - Raw'!$B:$B,'Ambassadors - By Rep'!$B$2-1)</f>
        <v>0</v>
      </c>
      <c r="G17" s="23">
        <f ca="1">SUMIFS('Knocking Metrics - Raw'!$F:$F,'Knocking Metrics - Raw'!$B:$B,'Ambassadors - By Rep'!$A17,'Knocking Metrics - Raw'!$A:$A,"&gt;="&amp;'Ambassadors - By Rep'!$B$3)</f>
        <v>0</v>
      </c>
      <c r="H17" s="23">
        <f ca="1">SUMIFS('Knocking Metrics - Raw'!$G:$G,'Knocking Metrics - Raw'!$B:$B,'Ambassadors - By Rep'!$A17,'Knocking Metrics - Raw'!$A:$A,"&gt;="&amp;'Ambassadors - By Rep'!$B$3)</f>
        <v>0</v>
      </c>
      <c r="I17" s="23">
        <f ca="1">SUMIFS('Sales Appointments - Raw'!$O:$O,'Sales Appointments - Raw'!$B:$B,'Ambassadors - By Rep'!$A17,'Sales Appointments - Raw'!$E:$E,"&gt;="&amp;'Ambassadors - By Rep'!$B$3)</f>
        <v>0</v>
      </c>
      <c r="J17" s="23">
        <f ca="1">COUNTIFS('Opportunities - Raw'!$C:$C,'Ambassadors - By Rep'!$A17,'Opportunities - Raw'!$B:$B,"&gt;="&amp;'Ambassadors - By Rep'!$B$3)</f>
        <v>0</v>
      </c>
      <c r="K17" s="20">
        <f ca="1">MIN(IFERROR($I17/COUNTIFS('Sales Appointments - Raw'!$B:$B,'Ambassadors - By Rep'!$A17,'Sales Appointments - Raw'!$E:$E,"&gt;="&amp;'Ambassadors - By Rep'!$B$3,'Sales Appointments - Raw'!$L:$L,FALSE),0),1)</f>
        <v>0</v>
      </c>
      <c r="L17" s="33">
        <f ca="1">COUNTIFS('Knocking Metrics - Raw'!$B:$B,'Ambassadors - By Rep'!$A17,'Knocking Metrics - Raw'!$A:$A,"&gt;="&amp;'Ambassadors - By Rep'!$B$4)</f>
        <v>3</v>
      </c>
      <c r="M17" s="23">
        <f ca="1">SUMIFS('Knocking Metrics - Raw'!$F:$F,'Knocking Metrics - Raw'!$B:$B,'Ambassadors - By Rep'!$A17,'Knocking Metrics - Raw'!$A:$A,"&gt;="&amp;'Ambassadors - By Rep'!$B$4)</f>
        <v>107</v>
      </c>
      <c r="N17" s="23">
        <f t="shared" ca="1" si="0"/>
        <v>35.666666666666664</v>
      </c>
      <c r="O17" s="23">
        <f ca="1">SUMIFS('Knocking Metrics - Raw'!$G:$G,'Knocking Metrics - Raw'!$B:$B,'Ambassadors - By Rep'!$A17,'Knocking Metrics - Raw'!$A:$A,"&gt;="&amp;'Ambassadors - By Rep'!$B$4)</f>
        <v>7</v>
      </c>
      <c r="P17" s="23">
        <f ca="1">SUMIFS('Sales Appointments - Raw'!$O:$O,'Sales Appointments - Raw'!$B:$B,'Ambassadors - By Rep'!$A17,'Sales Appointments - Raw'!$E:$E,"&gt;="&amp;'Ambassadors - By Rep'!$B$4)</f>
        <v>0</v>
      </c>
      <c r="Q17" s="23">
        <f ca="1">COUNTIFS('Opportunities - Raw'!$C:$C,'Ambassadors - By Rep'!$A17,'Opportunities - Raw'!$B:$B,"&gt;="&amp;'Ambassadors - By Rep'!$B$4)</f>
        <v>0</v>
      </c>
      <c r="R17" s="20">
        <f ca="1">MIN(IFERROR($I17/COUNTIFS('Sales Appointments - Raw'!$B:$B,'Ambassadors - By Rep'!$A17,'Sales Appointments - Raw'!$E:$E,"&gt;="&amp;'Ambassadors - By Rep'!$B$4,'Sales Appointments - Raw'!$L:$L,FALSE),0),1)</f>
        <v>0</v>
      </c>
      <c r="S17" s="23">
        <f ca="1">COUNTIFS('Opportunities - Raw'!$C:$C,'Ambassadors - By Rep'!$A17,'Opportunities - Raw'!$H:$H,"&gt;="&amp;'Ambassadors - By Rep'!$B$4)</f>
        <v>4</v>
      </c>
      <c r="T17" s="34">
        <f ca="1">COUNTIFS('Opportunities - Raw'!$C:$C,'Ambassadors - By Rep'!$A17,'Opportunities - Raw'!$I:$I,"&gt;="&amp;'Ambassadors - By Rep'!$B$4)</f>
        <v>0</v>
      </c>
      <c r="U17" s="14"/>
      <c r="V17" s="27"/>
      <c r="W17" s="26"/>
      <c r="X17" s="14"/>
      <c r="Y17" s="27"/>
      <c r="Z17" s="14"/>
      <c r="AA17" s="27"/>
      <c r="AB17" s="27"/>
    </row>
    <row r="18" spans="1:28" x14ac:dyDescent="0.3">
      <c r="A18" s="6" t="s">
        <v>49</v>
      </c>
      <c r="B18" s="6" t="s">
        <v>26</v>
      </c>
      <c r="C18" s="33">
        <f ca="1">SUMIFS('Knocking Metrics - Raw'!$F:$F,'Knocking Metrics - Raw'!$B:$B,'Ambassadors - By Rep'!$A18,'Knocking Metrics - Raw'!$A:$A,'Ambassadors - By Rep'!$B$2-1)</f>
        <v>107</v>
      </c>
      <c r="D18" s="23">
        <f ca="1">SUMIFS('Knocking Metrics - Raw'!$G:$G,'Knocking Metrics - Raw'!$B:$B,'Ambassadors - By Rep'!$A18,'Knocking Metrics - Raw'!$A:$A,'Ambassadors - By Rep'!$B$2-1)</f>
        <v>1</v>
      </c>
      <c r="E18" s="23">
        <f ca="1">SUMIFS('Sales Appointments - Raw'!$O:$O,'Sales Appointments - Raw'!$B:$B,'Ambassadors - By Rep'!$A18,'Sales Appointments - Raw'!$E:$E,'Ambassadors - By Rep'!$B$2-1)</f>
        <v>0</v>
      </c>
      <c r="F18" s="34">
        <f ca="1">COUNTIFS('Opportunities - Raw'!$C:$C,'Ambassadors - By Rep'!A18,'Opportunities - Raw'!$B:$B,'Ambassadors - By Rep'!$B$2-1)</f>
        <v>0</v>
      </c>
      <c r="G18" s="23">
        <f ca="1">SUMIFS('Knocking Metrics - Raw'!$F:$F,'Knocking Metrics - Raw'!$B:$B,'Ambassadors - By Rep'!$A18,'Knocking Metrics - Raw'!$A:$A,"&gt;="&amp;'Ambassadors - By Rep'!$B$3)</f>
        <v>180</v>
      </c>
      <c r="H18" s="23">
        <f ca="1">SUMIFS('Knocking Metrics - Raw'!$G:$G,'Knocking Metrics - Raw'!$B:$B,'Ambassadors - By Rep'!$A18,'Knocking Metrics - Raw'!$A:$A,"&gt;="&amp;'Ambassadors - By Rep'!$B$3)</f>
        <v>1</v>
      </c>
      <c r="I18" s="23">
        <f ca="1">SUMIFS('Sales Appointments - Raw'!$O:$O,'Sales Appointments - Raw'!$B:$B,'Ambassadors - By Rep'!$A18,'Sales Appointments - Raw'!$E:$E,"&gt;="&amp;'Ambassadors - By Rep'!$B$3)</f>
        <v>0</v>
      </c>
      <c r="J18" s="23">
        <f ca="1">COUNTIFS('Opportunities - Raw'!$C:$C,'Ambassadors - By Rep'!$A18,'Opportunities - Raw'!$B:$B,"&gt;="&amp;'Ambassadors - By Rep'!$B$3)</f>
        <v>0</v>
      </c>
      <c r="K18" s="20">
        <f ca="1">MIN(IFERROR($I18/COUNTIFS('Sales Appointments - Raw'!$B:$B,'Ambassadors - By Rep'!$A18,'Sales Appointments - Raw'!$E:$E,"&gt;="&amp;'Ambassadors - By Rep'!$B$3,'Sales Appointments - Raw'!$L:$L,FALSE),0),1)</f>
        <v>0</v>
      </c>
      <c r="L18" s="33">
        <f ca="1">COUNTIFS('Knocking Metrics - Raw'!$B:$B,'Ambassadors - By Rep'!$A18,'Knocking Metrics - Raw'!$A:$A,"&gt;="&amp;'Ambassadors - By Rep'!$B$4)</f>
        <v>9</v>
      </c>
      <c r="M18" s="23">
        <f ca="1">SUMIFS('Knocking Metrics - Raw'!$F:$F,'Knocking Metrics - Raw'!$B:$B,'Ambassadors - By Rep'!$A18,'Knocking Metrics - Raw'!$A:$A,"&gt;="&amp;'Ambassadors - By Rep'!$B$4)</f>
        <v>896</v>
      </c>
      <c r="N18" s="23">
        <f t="shared" ca="1" si="0"/>
        <v>99.555555555555557</v>
      </c>
      <c r="O18" s="23">
        <f ca="1">SUMIFS('Knocking Metrics - Raw'!$G:$G,'Knocking Metrics - Raw'!$B:$B,'Ambassadors - By Rep'!$A18,'Knocking Metrics - Raw'!$A:$A,"&gt;="&amp;'Ambassadors - By Rep'!$B$4)</f>
        <v>6</v>
      </c>
      <c r="P18" s="23">
        <f ca="1">SUMIFS('Sales Appointments - Raw'!$O:$O,'Sales Appointments - Raw'!$B:$B,'Ambassadors - By Rep'!$A18,'Sales Appointments - Raw'!$E:$E,"&gt;="&amp;'Ambassadors - By Rep'!$B$4)</f>
        <v>0</v>
      </c>
      <c r="Q18" s="23">
        <f ca="1">COUNTIFS('Opportunities - Raw'!$C:$C,'Ambassadors - By Rep'!$A18,'Opportunities - Raw'!$B:$B,"&gt;="&amp;'Ambassadors - By Rep'!$B$4)</f>
        <v>0</v>
      </c>
      <c r="R18" s="20">
        <f ca="1">MIN(IFERROR($I18/COUNTIFS('Sales Appointments - Raw'!$B:$B,'Ambassadors - By Rep'!$A18,'Sales Appointments - Raw'!$E:$E,"&gt;="&amp;'Ambassadors - By Rep'!$B$4,'Sales Appointments - Raw'!$L:$L,FALSE),0),1)</f>
        <v>0</v>
      </c>
      <c r="S18" s="23">
        <f ca="1">COUNTIFS('Opportunities - Raw'!$C:$C,'Ambassadors - By Rep'!$A18,'Opportunities - Raw'!$H:$H,"&gt;="&amp;'Ambassadors - By Rep'!$B$4)</f>
        <v>0</v>
      </c>
      <c r="T18" s="34">
        <f ca="1">COUNTIFS('Opportunities - Raw'!$C:$C,'Ambassadors - By Rep'!$A18,'Opportunities - Raw'!$I:$I,"&gt;="&amp;'Ambassadors - By Rep'!$B$4)</f>
        <v>0</v>
      </c>
      <c r="V18" s="25"/>
      <c r="W18" s="28"/>
    </row>
    <row r="19" spans="1:28" x14ac:dyDescent="0.3">
      <c r="A19" s="6" t="s">
        <v>50</v>
      </c>
      <c r="B19" s="6" t="s">
        <v>26</v>
      </c>
      <c r="C19" s="33">
        <f ca="1">SUMIFS('Knocking Metrics - Raw'!$F:$F,'Knocking Metrics - Raw'!$B:$B,'Ambassadors - By Rep'!$A19,'Knocking Metrics - Raw'!$A:$A,'Ambassadors - By Rep'!$B$2-1)</f>
        <v>0</v>
      </c>
      <c r="D19" s="23">
        <f ca="1">SUMIFS('Knocking Metrics - Raw'!$G:$G,'Knocking Metrics - Raw'!$B:$B,'Ambassadors - By Rep'!$A19,'Knocking Metrics - Raw'!$A:$A,'Ambassadors - By Rep'!$B$2-1)</f>
        <v>0</v>
      </c>
      <c r="E19" s="23">
        <f ca="1">SUMIFS('Sales Appointments - Raw'!$O:$O,'Sales Appointments - Raw'!$B:$B,'Ambassadors - By Rep'!$A19,'Sales Appointments - Raw'!$E:$E,'Ambassadors - By Rep'!$B$2-1)</f>
        <v>0</v>
      </c>
      <c r="F19" s="34">
        <f ca="1">COUNTIFS('Opportunities - Raw'!$C:$C,'Ambassadors - By Rep'!A19,'Opportunities - Raw'!$B:$B,'Ambassadors - By Rep'!$B$2-1)</f>
        <v>0</v>
      </c>
      <c r="G19" s="23">
        <f ca="1">SUMIFS('Knocking Metrics - Raw'!$F:$F,'Knocking Metrics - Raw'!$B:$B,'Ambassadors - By Rep'!$A19,'Knocking Metrics - Raw'!$A:$A,"&gt;="&amp;'Ambassadors - By Rep'!$B$3)</f>
        <v>0</v>
      </c>
      <c r="H19" s="23">
        <f ca="1">SUMIFS('Knocking Metrics - Raw'!$G:$G,'Knocking Metrics - Raw'!$B:$B,'Ambassadors - By Rep'!$A19,'Knocking Metrics - Raw'!$A:$A,"&gt;="&amp;'Ambassadors - By Rep'!$B$3)</f>
        <v>0</v>
      </c>
      <c r="I19" s="23">
        <f ca="1">SUMIFS('Sales Appointments - Raw'!$O:$O,'Sales Appointments - Raw'!$B:$B,'Ambassadors - By Rep'!$A19,'Sales Appointments - Raw'!$E:$E,"&gt;="&amp;'Ambassadors - By Rep'!$B$3)</f>
        <v>0</v>
      </c>
      <c r="J19" s="23">
        <f ca="1">COUNTIFS('Opportunities - Raw'!$C:$C,'Ambassadors - By Rep'!$A19,'Opportunities - Raw'!$B:$B,"&gt;="&amp;'Ambassadors - By Rep'!$B$3)</f>
        <v>0</v>
      </c>
      <c r="K19" s="20">
        <f ca="1">MIN(IFERROR($I19/COUNTIFS('Sales Appointments - Raw'!$B:$B,'Ambassadors - By Rep'!$A19,'Sales Appointments - Raw'!$E:$E,"&gt;="&amp;'Ambassadors - By Rep'!$B$3,'Sales Appointments - Raw'!$L:$L,FALSE),0),1)</f>
        <v>0</v>
      </c>
      <c r="L19" s="33">
        <f ca="1">COUNTIFS('Knocking Metrics - Raw'!$B:$B,'Ambassadors - By Rep'!$A19,'Knocking Metrics - Raw'!$A:$A,"&gt;="&amp;'Ambassadors - By Rep'!$B$4)</f>
        <v>0</v>
      </c>
      <c r="M19" s="23">
        <f ca="1">SUMIFS('Knocking Metrics - Raw'!$F:$F,'Knocking Metrics - Raw'!$B:$B,'Ambassadors - By Rep'!$A19,'Knocking Metrics - Raw'!$A:$A,"&gt;="&amp;'Ambassadors - By Rep'!$B$4)</f>
        <v>0</v>
      </c>
      <c r="N19" s="23">
        <f t="shared" ca="1" si="0"/>
        <v>0</v>
      </c>
      <c r="O19" s="23">
        <f ca="1">SUMIFS('Knocking Metrics - Raw'!$G:$G,'Knocking Metrics - Raw'!$B:$B,'Ambassadors - By Rep'!$A19,'Knocking Metrics - Raw'!$A:$A,"&gt;="&amp;'Ambassadors - By Rep'!$B$4)</f>
        <v>0</v>
      </c>
      <c r="P19" s="23">
        <f ca="1">SUMIFS('Sales Appointments - Raw'!$O:$O,'Sales Appointments - Raw'!$B:$B,'Ambassadors - By Rep'!$A19,'Sales Appointments - Raw'!$E:$E,"&gt;="&amp;'Ambassadors - By Rep'!$B$4)</f>
        <v>0</v>
      </c>
      <c r="Q19" s="23">
        <f ca="1">COUNTIFS('Opportunities - Raw'!$C:$C,'Ambassadors - By Rep'!$A19,'Opportunities - Raw'!$B:$B,"&gt;="&amp;'Ambassadors - By Rep'!$B$4)</f>
        <v>0</v>
      </c>
      <c r="R19" s="20">
        <f ca="1">MIN(IFERROR($I19/COUNTIFS('Sales Appointments - Raw'!$B:$B,'Ambassadors - By Rep'!$A19,'Sales Appointments - Raw'!$E:$E,"&gt;="&amp;'Ambassadors - By Rep'!$B$4,'Sales Appointments - Raw'!$L:$L,FALSE),0),1)</f>
        <v>0</v>
      </c>
      <c r="S19" s="23">
        <f ca="1">COUNTIFS('Opportunities - Raw'!$C:$C,'Ambassadors - By Rep'!$A19,'Opportunities - Raw'!$H:$H,"&gt;="&amp;'Ambassadors - By Rep'!$B$4)</f>
        <v>0</v>
      </c>
      <c r="T19" s="34">
        <f ca="1">COUNTIFS('Opportunities - Raw'!$C:$C,'Ambassadors - By Rep'!$A19,'Opportunities - Raw'!$I:$I,"&gt;="&amp;'Ambassadors - By Rep'!$B$4)</f>
        <v>0</v>
      </c>
      <c r="U19" s="29"/>
    </row>
    <row r="20" spans="1:28" x14ac:dyDescent="0.3">
      <c r="A20" s="6" t="s">
        <v>51</v>
      </c>
      <c r="B20" s="6" t="s">
        <v>23</v>
      </c>
      <c r="C20" s="33">
        <f ca="1">SUMIFS('Knocking Metrics - Raw'!$F:$F,'Knocking Metrics - Raw'!$B:$B,'Ambassadors - By Rep'!$A20,'Knocking Metrics - Raw'!$A:$A,'Ambassadors - By Rep'!$B$2-1)</f>
        <v>0</v>
      </c>
      <c r="D20" s="23">
        <f ca="1">SUMIFS('Knocking Metrics - Raw'!$G:$G,'Knocking Metrics - Raw'!$B:$B,'Ambassadors - By Rep'!$A20,'Knocking Metrics - Raw'!$A:$A,'Ambassadors - By Rep'!$B$2-1)</f>
        <v>0</v>
      </c>
      <c r="E20" s="23">
        <f ca="1">SUMIFS('Sales Appointments - Raw'!$O:$O,'Sales Appointments - Raw'!$B:$B,'Ambassadors - By Rep'!$A20,'Sales Appointments - Raw'!$E:$E,'Ambassadors - By Rep'!$B$2-1)</f>
        <v>0</v>
      </c>
      <c r="F20" s="34">
        <f ca="1">COUNTIFS('Opportunities - Raw'!$C:$C,'Ambassadors - By Rep'!A20,'Opportunities - Raw'!$B:$B,'Ambassadors - By Rep'!$B$2-1)</f>
        <v>0</v>
      </c>
      <c r="G20" s="23">
        <f ca="1">SUMIFS('Knocking Metrics - Raw'!$F:$F,'Knocking Metrics - Raw'!$B:$B,'Ambassadors - By Rep'!$A20,'Knocking Metrics - Raw'!$A:$A,"&gt;="&amp;'Ambassadors - By Rep'!$B$3)</f>
        <v>0</v>
      </c>
      <c r="H20" s="23">
        <f ca="1">SUMIFS('Knocking Metrics - Raw'!$G:$G,'Knocking Metrics - Raw'!$B:$B,'Ambassadors - By Rep'!$A20,'Knocking Metrics - Raw'!$A:$A,"&gt;="&amp;'Ambassadors - By Rep'!$B$3)</f>
        <v>0</v>
      </c>
      <c r="I20" s="23">
        <f ca="1">SUMIFS('Sales Appointments - Raw'!$O:$O,'Sales Appointments - Raw'!$B:$B,'Ambassadors - By Rep'!$A20,'Sales Appointments - Raw'!$E:$E,"&gt;="&amp;'Ambassadors - By Rep'!$B$3)</f>
        <v>0</v>
      </c>
      <c r="J20" s="23">
        <f ca="1">COUNTIFS('Opportunities - Raw'!$C:$C,'Ambassadors - By Rep'!$A20,'Opportunities - Raw'!$B:$B,"&gt;="&amp;'Ambassadors - By Rep'!$B$3)</f>
        <v>0</v>
      </c>
      <c r="K20" s="20">
        <f ca="1">MIN(IFERROR($I20/COUNTIFS('Sales Appointments - Raw'!$B:$B,'Ambassadors - By Rep'!$A20,'Sales Appointments - Raw'!$E:$E,"&gt;="&amp;'Ambassadors - By Rep'!$B$3,'Sales Appointments - Raw'!$L:$L,FALSE),0),1)</f>
        <v>0</v>
      </c>
      <c r="L20" s="33">
        <f ca="1">COUNTIFS('Knocking Metrics - Raw'!$B:$B,'Ambassadors - By Rep'!$A20,'Knocking Metrics - Raw'!$A:$A,"&gt;="&amp;'Ambassadors - By Rep'!$B$4)</f>
        <v>4</v>
      </c>
      <c r="M20" s="23">
        <f ca="1">SUMIFS('Knocking Metrics - Raw'!$F:$F,'Knocking Metrics - Raw'!$B:$B,'Ambassadors - By Rep'!$A20,'Knocking Metrics - Raw'!$A:$A,"&gt;="&amp;'Ambassadors - By Rep'!$B$4)</f>
        <v>176</v>
      </c>
      <c r="N20" s="23">
        <f t="shared" ca="1" si="0"/>
        <v>44</v>
      </c>
      <c r="O20" s="23">
        <f ca="1">SUMIFS('Knocking Metrics - Raw'!$G:$G,'Knocking Metrics - Raw'!$B:$B,'Ambassadors - By Rep'!$A20,'Knocking Metrics - Raw'!$A:$A,"&gt;="&amp;'Ambassadors - By Rep'!$B$4)</f>
        <v>1</v>
      </c>
      <c r="P20" s="23">
        <f ca="1">SUMIFS('Sales Appointments - Raw'!$O:$O,'Sales Appointments - Raw'!$B:$B,'Ambassadors - By Rep'!$A20,'Sales Appointments - Raw'!$E:$E,"&gt;="&amp;'Ambassadors - By Rep'!$B$4)</f>
        <v>0</v>
      </c>
      <c r="Q20" s="23">
        <f ca="1">COUNTIFS('Opportunities - Raw'!$C:$C,'Ambassadors - By Rep'!$A20,'Opportunities - Raw'!$B:$B,"&gt;="&amp;'Ambassadors - By Rep'!$B$4)</f>
        <v>0</v>
      </c>
      <c r="R20" s="20">
        <f ca="1">MIN(IFERROR($I20/COUNTIFS('Sales Appointments - Raw'!$B:$B,'Ambassadors - By Rep'!$A20,'Sales Appointments - Raw'!$E:$E,"&gt;="&amp;'Ambassadors - By Rep'!$B$4,'Sales Appointments - Raw'!$L:$L,FALSE),0),1)</f>
        <v>0</v>
      </c>
      <c r="S20" s="23">
        <f ca="1">COUNTIFS('Opportunities - Raw'!$C:$C,'Ambassadors - By Rep'!$A20,'Opportunities - Raw'!$H:$H,"&gt;="&amp;'Ambassadors - By Rep'!$B$4)</f>
        <v>0</v>
      </c>
      <c r="T20" s="34">
        <f ca="1">COUNTIFS('Opportunities - Raw'!$C:$C,'Ambassadors - By Rep'!$A20,'Opportunities - Raw'!$I:$I,"&gt;="&amp;'Ambassadors - By Rep'!$B$4)</f>
        <v>1</v>
      </c>
    </row>
    <row r="21" spans="1:28" x14ac:dyDescent="0.3">
      <c r="A21" s="6" t="s">
        <v>52</v>
      </c>
      <c r="B21" s="6" t="s">
        <v>23</v>
      </c>
      <c r="C21" s="33">
        <f ca="1">SUMIFS('Knocking Metrics - Raw'!$F:$F,'Knocking Metrics - Raw'!$B:$B,'Ambassadors - By Rep'!$A21,'Knocking Metrics - Raw'!$A:$A,'Ambassadors - By Rep'!$B$2-1)</f>
        <v>71</v>
      </c>
      <c r="D21" s="23">
        <f ca="1">SUMIFS('Knocking Metrics - Raw'!$G:$G,'Knocking Metrics - Raw'!$B:$B,'Ambassadors - By Rep'!$A21,'Knocking Metrics - Raw'!$A:$A,'Ambassadors - By Rep'!$B$2-1)</f>
        <v>0</v>
      </c>
      <c r="E21" s="23">
        <f ca="1">SUMIFS('Sales Appointments - Raw'!$O:$O,'Sales Appointments - Raw'!$B:$B,'Ambassadors - By Rep'!$A21,'Sales Appointments - Raw'!$E:$E,'Ambassadors - By Rep'!$B$2-1)</f>
        <v>1</v>
      </c>
      <c r="F21" s="34">
        <f ca="1">COUNTIFS('Opportunities - Raw'!$C:$C,'Ambassadors - By Rep'!A21,'Opportunities - Raw'!$B:$B,'Ambassadors - By Rep'!$B$2-1)</f>
        <v>1</v>
      </c>
      <c r="G21" s="23">
        <f ca="1">SUMIFS('Knocking Metrics - Raw'!$F:$F,'Knocking Metrics - Raw'!$B:$B,'Ambassadors - By Rep'!$A21,'Knocking Metrics - Raw'!$A:$A,"&gt;="&amp;'Ambassadors - By Rep'!$B$3)</f>
        <v>71</v>
      </c>
      <c r="H21" s="23">
        <f ca="1">SUMIFS('Knocking Metrics - Raw'!$G:$G,'Knocking Metrics - Raw'!$B:$B,'Ambassadors - By Rep'!$A21,'Knocking Metrics - Raw'!$A:$A,"&gt;="&amp;'Ambassadors - By Rep'!$B$3)</f>
        <v>0</v>
      </c>
      <c r="I21" s="23">
        <f ca="1">SUMIFS('Sales Appointments - Raw'!$O:$O,'Sales Appointments - Raw'!$B:$B,'Ambassadors - By Rep'!$A21,'Sales Appointments - Raw'!$E:$E,"&gt;="&amp;'Ambassadors - By Rep'!$B$3)</f>
        <v>2</v>
      </c>
      <c r="J21" s="23">
        <f ca="1">COUNTIFS('Opportunities - Raw'!$C:$C,'Ambassadors - By Rep'!$A21,'Opportunities - Raw'!$B:$B,"&gt;="&amp;'Ambassadors - By Rep'!$B$3)</f>
        <v>1</v>
      </c>
      <c r="K21" s="20">
        <f ca="1">MIN(IFERROR($I21/COUNTIFS('Sales Appointments - Raw'!$B:$B,'Ambassadors - By Rep'!$A21,'Sales Appointments - Raw'!$E:$E,"&gt;="&amp;'Ambassadors - By Rep'!$B$3,'Sales Appointments - Raw'!$L:$L,FALSE),0),1)</f>
        <v>1</v>
      </c>
      <c r="L21" s="33">
        <f ca="1">COUNTIFS('Knocking Metrics - Raw'!$B:$B,'Ambassadors - By Rep'!$A21,'Knocking Metrics - Raw'!$A:$A,"&gt;="&amp;'Ambassadors - By Rep'!$B$4)</f>
        <v>10</v>
      </c>
      <c r="M21" s="23">
        <f ca="1">SUMIFS('Knocking Metrics - Raw'!$F:$F,'Knocking Metrics - Raw'!$B:$B,'Ambassadors - By Rep'!$A21,'Knocking Metrics - Raw'!$A:$A,"&gt;="&amp;'Ambassadors - By Rep'!$B$4)</f>
        <v>703</v>
      </c>
      <c r="N21" s="23">
        <f t="shared" ca="1" si="0"/>
        <v>70.3</v>
      </c>
      <c r="O21" s="23">
        <f ca="1">SUMIFS('Knocking Metrics - Raw'!$G:$G,'Knocking Metrics - Raw'!$B:$B,'Ambassadors - By Rep'!$A21,'Knocking Metrics - Raw'!$A:$A,"&gt;="&amp;'Ambassadors - By Rep'!$B$4)</f>
        <v>2</v>
      </c>
      <c r="P21" s="23">
        <f ca="1">SUMIFS('Sales Appointments - Raw'!$O:$O,'Sales Appointments - Raw'!$B:$B,'Ambassadors - By Rep'!$A21,'Sales Appointments - Raw'!$E:$E,"&gt;="&amp;'Ambassadors - By Rep'!$B$4)</f>
        <v>2</v>
      </c>
      <c r="Q21" s="23">
        <f ca="1">COUNTIFS('Opportunities - Raw'!$C:$C,'Ambassadors - By Rep'!$A21,'Opportunities - Raw'!$B:$B,"&gt;="&amp;'Ambassadors - By Rep'!$B$4)</f>
        <v>2</v>
      </c>
      <c r="R21" s="20">
        <f ca="1">MIN(IFERROR($I21/COUNTIFS('Sales Appointments - Raw'!$B:$B,'Ambassadors - By Rep'!$A21,'Sales Appointments - Raw'!$E:$E,"&gt;="&amp;'Ambassadors - By Rep'!$B$4,'Sales Appointments - Raw'!$L:$L,FALSE),0),1)</f>
        <v>0.25</v>
      </c>
      <c r="S21" s="23">
        <f ca="1">COUNTIFS('Opportunities - Raw'!$C:$C,'Ambassadors - By Rep'!$A21,'Opportunities - Raw'!$H:$H,"&gt;="&amp;'Ambassadors - By Rep'!$B$4)</f>
        <v>1</v>
      </c>
      <c r="T21" s="34">
        <f ca="1">COUNTIFS('Opportunities - Raw'!$C:$C,'Ambassadors - By Rep'!$A21,'Opportunities - Raw'!$I:$I,"&gt;="&amp;'Ambassadors - By Rep'!$B$4)</f>
        <v>0</v>
      </c>
    </row>
    <row r="22" spans="1:28" x14ac:dyDescent="0.3">
      <c r="A22" s="6" t="s">
        <v>53</v>
      </c>
      <c r="B22" s="6" t="s">
        <v>26</v>
      </c>
      <c r="C22" s="33">
        <f ca="1">SUMIFS('Knocking Metrics - Raw'!$F:$F,'Knocking Metrics - Raw'!$B:$B,'Ambassadors - By Rep'!$A22,'Knocking Metrics - Raw'!$A:$A,'Ambassadors - By Rep'!$B$2-1)</f>
        <v>114</v>
      </c>
      <c r="D22" s="23">
        <f ca="1">SUMIFS('Knocking Metrics - Raw'!$G:$G,'Knocking Metrics - Raw'!$B:$B,'Ambassadors - By Rep'!$A22,'Knocking Metrics - Raw'!$A:$A,'Ambassadors - By Rep'!$B$2-1)</f>
        <v>0</v>
      </c>
      <c r="E22" s="23">
        <f ca="1">SUMIFS('Sales Appointments - Raw'!$O:$O,'Sales Appointments - Raw'!$B:$B,'Ambassadors - By Rep'!$A22,'Sales Appointments - Raw'!$E:$E,'Ambassadors - By Rep'!$B$2-1)</f>
        <v>0</v>
      </c>
      <c r="F22" s="34">
        <f ca="1">COUNTIFS('Opportunities - Raw'!$C:$C,'Ambassadors - By Rep'!A22,'Opportunities - Raw'!$B:$B,'Ambassadors - By Rep'!$B$2-1)</f>
        <v>0</v>
      </c>
      <c r="G22" s="23">
        <f ca="1">SUMIFS('Knocking Metrics - Raw'!$F:$F,'Knocking Metrics - Raw'!$B:$B,'Ambassadors - By Rep'!$A22,'Knocking Metrics - Raw'!$A:$A,"&gt;="&amp;'Ambassadors - By Rep'!$B$3)</f>
        <v>182</v>
      </c>
      <c r="H22" s="23">
        <f ca="1">SUMIFS('Knocking Metrics - Raw'!$G:$G,'Knocking Metrics - Raw'!$B:$B,'Ambassadors - By Rep'!$A22,'Knocking Metrics - Raw'!$A:$A,"&gt;="&amp;'Ambassadors - By Rep'!$B$3)</f>
        <v>0</v>
      </c>
      <c r="I22" s="23">
        <f ca="1">SUMIFS('Sales Appointments - Raw'!$O:$O,'Sales Appointments - Raw'!$B:$B,'Ambassadors - By Rep'!$A22,'Sales Appointments - Raw'!$E:$E,"&gt;="&amp;'Ambassadors - By Rep'!$B$3)</f>
        <v>0</v>
      </c>
      <c r="J22" s="23">
        <f ca="1">COUNTIFS('Opportunities - Raw'!$C:$C,'Ambassadors - By Rep'!$A22,'Opportunities - Raw'!$B:$B,"&gt;="&amp;'Ambassadors - By Rep'!$B$3)</f>
        <v>0</v>
      </c>
      <c r="K22" s="20">
        <f ca="1">MIN(IFERROR($I22/COUNTIFS('Sales Appointments - Raw'!$B:$B,'Ambassadors - By Rep'!$A22,'Sales Appointments - Raw'!$E:$E,"&gt;="&amp;'Ambassadors - By Rep'!$B$3,'Sales Appointments - Raw'!$L:$L,FALSE),0),1)</f>
        <v>0</v>
      </c>
      <c r="L22" s="33">
        <f ca="1">COUNTIFS('Knocking Metrics - Raw'!$B:$B,'Ambassadors - By Rep'!$A22,'Knocking Metrics - Raw'!$A:$A,"&gt;="&amp;'Ambassadors - By Rep'!$B$4)</f>
        <v>9</v>
      </c>
      <c r="M22" s="23">
        <f ca="1">SUMIFS('Knocking Metrics - Raw'!$F:$F,'Knocking Metrics - Raw'!$B:$B,'Ambassadors - By Rep'!$A22,'Knocking Metrics - Raw'!$A:$A,"&gt;="&amp;'Ambassadors - By Rep'!$B$4)</f>
        <v>832</v>
      </c>
      <c r="N22" s="23">
        <f t="shared" ca="1" si="0"/>
        <v>92.444444444444443</v>
      </c>
      <c r="O22" s="23">
        <f ca="1">SUMIFS('Knocking Metrics - Raw'!$G:$G,'Knocking Metrics - Raw'!$B:$B,'Ambassadors - By Rep'!$A22,'Knocking Metrics - Raw'!$A:$A,"&gt;="&amp;'Ambassadors - By Rep'!$B$4)</f>
        <v>4</v>
      </c>
      <c r="P22" s="23">
        <f ca="1">SUMIFS('Sales Appointments - Raw'!$O:$O,'Sales Appointments - Raw'!$B:$B,'Ambassadors - By Rep'!$A22,'Sales Appointments - Raw'!$E:$E,"&gt;="&amp;'Ambassadors - By Rep'!$B$4)</f>
        <v>0</v>
      </c>
      <c r="Q22" s="23">
        <f ca="1">COUNTIFS('Opportunities - Raw'!$C:$C,'Ambassadors - By Rep'!$A22,'Opportunities - Raw'!$B:$B,"&gt;="&amp;'Ambassadors - By Rep'!$B$4)</f>
        <v>0</v>
      </c>
      <c r="R22" s="20">
        <f ca="1">MIN(IFERROR($I22/COUNTIFS('Sales Appointments - Raw'!$B:$B,'Ambassadors - By Rep'!$A22,'Sales Appointments - Raw'!$E:$E,"&gt;="&amp;'Ambassadors - By Rep'!$B$4,'Sales Appointments - Raw'!$L:$L,FALSE),0),1)</f>
        <v>0</v>
      </c>
      <c r="S22" s="23">
        <f ca="1">COUNTIFS('Opportunities - Raw'!$C:$C,'Ambassadors - By Rep'!$A22,'Opportunities - Raw'!$H:$H,"&gt;="&amp;'Ambassadors - By Rep'!$B$4)</f>
        <v>0</v>
      </c>
      <c r="T22" s="34">
        <f ca="1">COUNTIFS('Opportunities - Raw'!$C:$C,'Ambassadors - By Rep'!$A22,'Opportunities - Raw'!$I:$I,"&gt;="&amp;'Ambassadors - By Rep'!$B$4)</f>
        <v>0</v>
      </c>
      <c r="U22" s="15"/>
      <c r="V22" s="15"/>
      <c r="W22" s="15"/>
      <c r="X22" s="15"/>
      <c r="Y22" s="15"/>
      <c r="Z22" s="15"/>
      <c r="AA22" s="15"/>
      <c r="AB22" s="15"/>
    </row>
    <row r="23" spans="1:28" x14ac:dyDescent="0.3">
      <c r="A23" s="6" t="s">
        <v>54</v>
      </c>
      <c r="B23" s="6" t="s">
        <v>22</v>
      </c>
      <c r="C23" s="33">
        <f ca="1">SUMIFS('Knocking Metrics - Raw'!$F:$F,'Knocking Metrics - Raw'!$B:$B,'Ambassadors - By Rep'!$A23,'Knocking Metrics - Raw'!$A:$A,'Ambassadors - By Rep'!$B$2-1)</f>
        <v>140</v>
      </c>
      <c r="D23" s="23">
        <f ca="1">SUMIFS('Knocking Metrics - Raw'!$G:$G,'Knocking Metrics - Raw'!$B:$B,'Ambassadors - By Rep'!$A23,'Knocking Metrics - Raw'!$A:$A,'Ambassadors - By Rep'!$B$2-1)</f>
        <v>0</v>
      </c>
      <c r="E23" s="23">
        <f ca="1">SUMIFS('Sales Appointments - Raw'!$O:$O,'Sales Appointments - Raw'!$B:$B,'Ambassadors - By Rep'!$A23,'Sales Appointments - Raw'!$E:$E,'Ambassadors - By Rep'!$B$2-1)</f>
        <v>0</v>
      </c>
      <c r="F23" s="34">
        <f ca="1">COUNTIFS('Opportunities - Raw'!$C:$C,'Ambassadors - By Rep'!A23,'Opportunities - Raw'!$B:$B,'Ambassadors - By Rep'!$B$2-1)</f>
        <v>0</v>
      </c>
      <c r="G23" s="23">
        <f ca="1">SUMIFS('Knocking Metrics - Raw'!$F:$F,'Knocking Metrics - Raw'!$B:$B,'Ambassadors - By Rep'!$A23,'Knocking Metrics - Raw'!$A:$A,"&gt;="&amp;'Ambassadors - By Rep'!$B$3)</f>
        <v>408</v>
      </c>
      <c r="H23" s="23">
        <f ca="1">SUMIFS('Knocking Metrics - Raw'!$G:$G,'Knocking Metrics - Raw'!$B:$B,'Ambassadors - By Rep'!$A23,'Knocking Metrics - Raw'!$A:$A,"&gt;="&amp;'Ambassadors - By Rep'!$B$3)</f>
        <v>1</v>
      </c>
      <c r="I23" s="23">
        <f ca="1">SUMIFS('Sales Appointments - Raw'!$O:$O,'Sales Appointments - Raw'!$B:$B,'Ambassadors - By Rep'!$A23,'Sales Appointments - Raw'!$E:$E,"&gt;="&amp;'Ambassadors - By Rep'!$B$3)</f>
        <v>0</v>
      </c>
      <c r="J23" s="23">
        <f ca="1">COUNTIFS('Opportunities - Raw'!$C:$C,'Ambassadors - By Rep'!$A23,'Opportunities - Raw'!$B:$B,"&gt;="&amp;'Ambassadors - By Rep'!$B$3)</f>
        <v>0</v>
      </c>
      <c r="K23" s="20">
        <f ca="1">MIN(IFERROR($I23/COUNTIFS('Sales Appointments - Raw'!$B:$B,'Ambassadors - By Rep'!$A23,'Sales Appointments - Raw'!$E:$E,"&gt;="&amp;'Ambassadors - By Rep'!$B$3,'Sales Appointments - Raw'!$L:$L,FALSE),0),1)</f>
        <v>0</v>
      </c>
      <c r="L23" s="33">
        <f ca="1">COUNTIFS('Knocking Metrics - Raw'!$B:$B,'Ambassadors - By Rep'!$A23,'Knocking Metrics - Raw'!$A:$A,"&gt;="&amp;'Ambassadors - By Rep'!$B$4)</f>
        <v>11</v>
      </c>
      <c r="M23" s="23">
        <f ca="1">SUMIFS('Knocking Metrics - Raw'!$F:$F,'Knocking Metrics - Raw'!$B:$B,'Ambassadors - By Rep'!$A23,'Knocking Metrics - Raw'!$A:$A,"&gt;="&amp;'Ambassadors - By Rep'!$B$4)</f>
        <v>1304</v>
      </c>
      <c r="N23" s="23">
        <f t="shared" ca="1" si="0"/>
        <v>118.54545454545455</v>
      </c>
      <c r="O23" s="23">
        <f ca="1">SUMIFS('Knocking Metrics - Raw'!$G:$G,'Knocking Metrics - Raw'!$B:$B,'Ambassadors - By Rep'!$A23,'Knocking Metrics - Raw'!$A:$A,"&gt;="&amp;'Ambassadors - By Rep'!$B$4)</f>
        <v>2</v>
      </c>
      <c r="P23" s="23">
        <f ca="1">SUMIFS('Sales Appointments - Raw'!$O:$O,'Sales Appointments - Raw'!$B:$B,'Ambassadors - By Rep'!$A23,'Sales Appointments - Raw'!$E:$E,"&gt;="&amp;'Ambassadors - By Rep'!$B$4)</f>
        <v>1</v>
      </c>
      <c r="Q23" s="23">
        <f ca="1">COUNTIFS('Opportunities - Raw'!$C:$C,'Ambassadors - By Rep'!$A23,'Opportunities - Raw'!$B:$B,"&gt;="&amp;'Ambassadors - By Rep'!$B$4)</f>
        <v>0</v>
      </c>
      <c r="R23" s="20">
        <f ca="1">MIN(IFERROR($I23/COUNTIFS('Sales Appointments - Raw'!$B:$B,'Ambassadors - By Rep'!$A23,'Sales Appointments - Raw'!$E:$E,"&gt;="&amp;'Ambassadors - By Rep'!$B$4,'Sales Appointments - Raw'!$L:$L,FALSE),0),1)</f>
        <v>0</v>
      </c>
      <c r="S23" s="23">
        <f ca="1">COUNTIFS('Opportunities - Raw'!$C:$C,'Ambassadors - By Rep'!$A23,'Opportunities - Raw'!$H:$H,"&gt;="&amp;'Ambassadors - By Rep'!$B$4)</f>
        <v>1</v>
      </c>
      <c r="T23" s="34">
        <f ca="1">COUNTIFS('Opportunities - Raw'!$C:$C,'Ambassadors - By Rep'!$A23,'Opportunities - Raw'!$I:$I,"&gt;="&amp;'Ambassadors - By Rep'!$B$4)</f>
        <v>0</v>
      </c>
      <c r="U23" s="20"/>
      <c r="V23" s="23"/>
      <c r="W23" s="22"/>
      <c r="X23" s="20"/>
      <c r="Y23" s="23"/>
      <c r="Z23" s="20"/>
      <c r="AA23" s="23"/>
      <c r="AB23" s="23"/>
    </row>
    <row r="24" spans="1:28" x14ac:dyDescent="0.3">
      <c r="A24" s="6" t="s">
        <v>55</v>
      </c>
      <c r="B24" s="6" t="s">
        <v>20</v>
      </c>
      <c r="C24" s="33">
        <f ca="1">SUMIFS('Knocking Metrics - Raw'!$F:$F,'Knocking Metrics - Raw'!$B:$B,'Ambassadors - By Rep'!$A24,'Knocking Metrics - Raw'!$A:$A,'Ambassadors - By Rep'!$B$2-1)</f>
        <v>141</v>
      </c>
      <c r="D24" s="23">
        <f ca="1">SUMIFS('Knocking Metrics - Raw'!$G:$G,'Knocking Metrics - Raw'!$B:$B,'Ambassadors - By Rep'!$A24,'Knocking Metrics - Raw'!$A:$A,'Ambassadors - By Rep'!$B$2-1)</f>
        <v>1</v>
      </c>
      <c r="E24" s="23">
        <f ca="1">SUMIFS('Sales Appointments - Raw'!$O:$O,'Sales Appointments - Raw'!$B:$B,'Ambassadors - By Rep'!$A24,'Sales Appointments - Raw'!$E:$E,'Ambassadors - By Rep'!$B$2-1)</f>
        <v>0</v>
      </c>
      <c r="F24" s="34">
        <f ca="1">COUNTIFS('Opportunities - Raw'!$C:$C,'Ambassadors - By Rep'!A24,'Opportunities - Raw'!$B:$B,'Ambassadors - By Rep'!$B$2-1)</f>
        <v>0</v>
      </c>
      <c r="G24" s="23">
        <f ca="1">SUMIFS('Knocking Metrics - Raw'!$F:$F,'Knocking Metrics - Raw'!$B:$B,'Ambassadors - By Rep'!$A24,'Knocking Metrics - Raw'!$A:$A,"&gt;="&amp;'Ambassadors - By Rep'!$B$3)</f>
        <v>303</v>
      </c>
      <c r="H24" s="23">
        <f ca="1">SUMIFS('Knocking Metrics - Raw'!$G:$G,'Knocking Metrics - Raw'!$B:$B,'Ambassadors - By Rep'!$A24,'Knocking Metrics - Raw'!$A:$A,"&gt;="&amp;'Ambassadors - By Rep'!$B$3)</f>
        <v>1</v>
      </c>
      <c r="I24" s="23">
        <f ca="1">SUMIFS('Sales Appointments - Raw'!$O:$O,'Sales Appointments - Raw'!$B:$B,'Ambassadors - By Rep'!$A24,'Sales Appointments - Raw'!$E:$E,"&gt;="&amp;'Ambassadors - By Rep'!$B$3)</f>
        <v>1</v>
      </c>
      <c r="J24" s="23">
        <f ca="1">COUNTIFS('Opportunities - Raw'!$C:$C,'Ambassadors - By Rep'!$A24,'Opportunities - Raw'!$B:$B,"&gt;="&amp;'Ambassadors - By Rep'!$B$3)</f>
        <v>1</v>
      </c>
      <c r="K24" s="20">
        <f ca="1">MIN(IFERROR($I24/COUNTIFS('Sales Appointments - Raw'!$B:$B,'Ambassadors - By Rep'!$A24,'Sales Appointments - Raw'!$E:$E,"&gt;="&amp;'Ambassadors - By Rep'!$B$3,'Sales Appointments - Raw'!$L:$L,FALSE),0),1)</f>
        <v>0.5</v>
      </c>
      <c r="L24" s="33">
        <f ca="1">COUNTIFS('Knocking Metrics - Raw'!$B:$B,'Ambassadors - By Rep'!$A24,'Knocking Metrics - Raw'!$A:$A,"&gt;="&amp;'Ambassadors - By Rep'!$B$4)</f>
        <v>10</v>
      </c>
      <c r="M24" s="23">
        <f ca="1">SUMIFS('Knocking Metrics - Raw'!$F:$F,'Knocking Metrics - Raw'!$B:$B,'Ambassadors - By Rep'!$A24,'Knocking Metrics - Raw'!$A:$A,"&gt;="&amp;'Ambassadors - By Rep'!$B$4)</f>
        <v>902</v>
      </c>
      <c r="N24" s="23">
        <f t="shared" ca="1" si="0"/>
        <v>90.2</v>
      </c>
      <c r="O24" s="23">
        <f ca="1">SUMIFS('Knocking Metrics - Raw'!$G:$G,'Knocking Metrics - Raw'!$B:$B,'Ambassadors - By Rep'!$A24,'Knocking Metrics - Raw'!$A:$A,"&gt;="&amp;'Ambassadors - By Rep'!$B$4)</f>
        <v>10</v>
      </c>
      <c r="P24" s="23">
        <f ca="1">SUMIFS('Sales Appointments - Raw'!$O:$O,'Sales Appointments - Raw'!$B:$B,'Ambassadors - By Rep'!$A24,'Sales Appointments - Raw'!$E:$E,"&gt;="&amp;'Ambassadors - By Rep'!$B$4)</f>
        <v>5</v>
      </c>
      <c r="Q24" s="23">
        <f ca="1">COUNTIFS('Opportunities - Raw'!$C:$C,'Ambassadors - By Rep'!$A24,'Opportunities - Raw'!$B:$B,"&gt;="&amp;'Ambassadors - By Rep'!$B$4)</f>
        <v>2</v>
      </c>
      <c r="R24" s="20">
        <f ca="1">MIN(IFERROR($I24/COUNTIFS('Sales Appointments - Raw'!$B:$B,'Ambassadors - By Rep'!$A24,'Sales Appointments - Raw'!$E:$E,"&gt;="&amp;'Ambassadors - By Rep'!$B$4,'Sales Appointments - Raw'!$L:$L,FALSE),0),1)</f>
        <v>0.1</v>
      </c>
      <c r="S24" s="23">
        <f ca="1">COUNTIFS('Opportunities - Raw'!$C:$C,'Ambassadors - By Rep'!$A24,'Opportunities - Raw'!$H:$H,"&gt;="&amp;'Ambassadors - By Rep'!$B$4)</f>
        <v>0</v>
      </c>
      <c r="T24" s="34">
        <f ca="1">COUNTIFS('Opportunities - Raw'!$C:$C,'Ambassadors - By Rep'!$A24,'Opportunities - Raw'!$I:$I,"&gt;="&amp;'Ambassadors - By Rep'!$B$4)</f>
        <v>0</v>
      </c>
      <c r="U24" s="20"/>
      <c r="V24" s="23"/>
      <c r="W24" s="22"/>
      <c r="X24" s="20"/>
      <c r="Y24" s="23"/>
      <c r="Z24" s="20"/>
      <c r="AA24" s="23"/>
      <c r="AB24" s="23"/>
    </row>
    <row r="25" spans="1:28" x14ac:dyDescent="0.3">
      <c r="A25" s="6" t="s">
        <v>56</v>
      </c>
      <c r="B25" s="6" t="s">
        <v>26</v>
      </c>
      <c r="C25" s="33">
        <f ca="1">SUMIFS('Knocking Metrics - Raw'!$F:$F,'Knocking Metrics - Raw'!$B:$B,'Ambassadors - By Rep'!$A25,'Knocking Metrics - Raw'!$A:$A,'Ambassadors - By Rep'!$B$2-1)</f>
        <v>0</v>
      </c>
      <c r="D25" s="23">
        <f ca="1">SUMIFS('Knocking Metrics - Raw'!$G:$G,'Knocking Metrics - Raw'!$B:$B,'Ambassadors - By Rep'!$A25,'Knocking Metrics - Raw'!$A:$A,'Ambassadors - By Rep'!$B$2-1)</f>
        <v>0</v>
      </c>
      <c r="E25" s="23">
        <f ca="1">SUMIFS('Sales Appointments - Raw'!$O:$O,'Sales Appointments - Raw'!$B:$B,'Ambassadors - By Rep'!$A25,'Sales Appointments - Raw'!$E:$E,'Ambassadors - By Rep'!$B$2-1)</f>
        <v>0</v>
      </c>
      <c r="F25" s="34">
        <f ca="1">COUNTIFS('Opportunities - Raw'!$C:$C,'Ambassadors - By Rep'!A25,'Opportunities - Raw'!$B:$B,'Ambassadors - By Rep'!$B$2-1)</f>
        <v>0</v>
      </c>
      <c r="G25" s="23">
        <f ca="1">SUMIFS('Knocking Metrics - Raw'!$F:$F,'Knocking Metrics - Raw'!$B:$B,'Ambassadors - By Rep'!$A25,'Knocking Metrics - Raw'!$A:$A,"&gt;="&amp;'Ambassadors - By Rep'!$B$3)</f>
        <v>117</v>
      </c>
      <c r="H25" s="23">
        <f ca="1">SUMIFS('Knocking Metrics - Raw'!$G:$G,'Knocking Metrics - Raw'!$B:$B,'Ambassadors - By Rep'!$A25,'Knocking Metrics - Raw'!$A:$A,"&gt;="&amp;'Ambassadors - By Rep'!$B$3)</f>
        <v>1</v>
      </c>
      <c r="I25" s="23">
        <f ca="1">SUMIFS('Sales Appointments - Raw'!$O:$O,'Sales Appointments - Raw'!$B:$B,'Ambassadors - By Rep'!$A25,'Sales Appointments - Raw'!$E:$E,"&gt;="&amp;'Ambassadors - By Rep'!$B$3)</f>
        <v>0</v>
      </c>
      <c r="J25" s="23">
        <f ca="1">COUNTIFS('Opportunities - Raw'!$C:$C,'Ambassadors - By Rep'!$A25,'Opportunities - Raw'!$B:$B,"&gt;="&amp;'Ambassadors - By Rep'!$B$3)</f>
        <v>0</v>
      </c>
      <c r="K25" s="20">
        <f ca="1">MIN(IFERROR($I25/COUNTIFS('Sales Appointments - Raw'!$B:$B,'Ambassadors - By Rep'!$A25,'Sales Appointments - Raw'!$E:$E,"&gt;="&amp;'Ambassadors - By Rep'!$B$3,'Sales Appointments - Raw'!$L:$L,FALSE),0),1)</f>
        <v>0</v>
      </c>
      <c r="L25" s="33">
        <f ca="1">COUNTIFS('Knocking Metrics - Raw'!$B:$B,'Ambassadors - By Rep'!$A25,'Knocking Metrics - Raw'!$A:$A,"&gt;="&amp;'Ambassadors - By Rep'!$B$4)</f>
        <v>10</v>
      </c>
      <c r="M25" s="23">
        <f ca="1">SUMIFS('Knocking Metrics - Raw'!$F:$F,'Knocking Metrics - Raw'!$B:$B,'Ambassadors - By Rep'!$A25,'Knocking Metrics - Raw'!$A:$A,"&gt;="&amp;'Ambassadors - By Rep'!$B$4)</f>
        <v>1176</v>
      </c>
      <c r="N25" s="23">
        <f t="shared" ca="1" si="0"/>
        <v>117.6</v>
      </c>
      <c r="O25" s="23">
        <f ca="1">SUMIFS('Knocking Metrics - Raw'!$G:$G,'Knocking Metrics - Raw'!$B:$B,'Ambassadors - By Rep'!$A25,'Knocking Metrics - Raw'!$A:$A,"&gt;="&amp;'Ambassadors - By Rep'!$B$4)</f>
        <v>6</v>
      </c>
      <c r="P25" s="23">
        <f ca="1">SUMIFS('Sales Appointments - Raw'!$O:$O,'Sales Appointments - Raw'!$B:$B,'Ambassadors - By Rep'!$A25,'Sales Appointments - Raw'!$E:$E,"&gt;="&amp;'Ambassadors - By Rep'!$B$4)</f>
        <v>3</v>
      </c>
      <c r="Q25" s="23">
        <f ca="1">COUNTIFS('Opportunities - Raw'!$C:$C,'Ambassadors - By Rep'!$A25,'Opportunities - Raw'!$B:$B,"&gt;="&amp;'Ambassadors - By Rep'!$B$4)</f>
        <v>2</v>
      </c>
      <c r="R25" s="20">
        <f ca="1">MIN(IFERROR($I25/COUNTIFS('Sales Appointments - Raw'!$B:$B,'Ambassadors - By Rep'!$A25,'Sales Appointments - Raw'!$E:$E,"&gt;="&amp;'Ambassadors - By Rep'!$B$4,'Sales Appointments - Raw'!$L:$L,FALSE),0),1)</f>
        <v>0</v>
      </c>
      <c r="S25" s="23">
        <f ca="1">COUNTIFS('Opportunities - Raw'!$C:$C,'Ambassadors - By Rep'!$A25,'Opportunities - Raw'!$H:$H,"&gt;="&amp;'Ambassadors - By Rep'!$B$4)</f>
        <v>2</v>
      </c>
      <c r="T25" s="34">
        <f ca="1">COUNTIFS('Opportunities - Raw'!$C:$C,'Ambassadors - By Rep'!$A25,'Opportunities - Raw'!$I:$I,"&gt;="&amp;'Ambassadors - By Rep'!$B$4)</f>
        <v>0</v>
      </c>
      <c r="U25" s="20"/>
      <c r="V25" s="23"/>
      <c r="W25" s="22"/>
      <c r="X25" s="20"/>
      <c r="Y25" s="23"/>
      <c r="Z25" s="20"/>
      <c r="AA25" s="23"/>
      <c r="AB25" s="23"/>
    </row>
    <row r="26" spans="1:28" x14ac:dyDescent="0.3">
      <c r="A26" s="6" t="s">
        <v>57</v>
      </c>
      <c r="B26" s="6" t="s">
        <v>25</v>
      </c>
      <c r="C26" s="33">
        <f ca="1">SUMIFS('Knocking Metrics - Raw'!$F:$F,'Knocking Metrics - Raw'!$B:$B,'Ambassadors - By Rep'!$A26,'Knocking Metrics - Raw'!$A:$A,'Ambassadors - By Rep'!$B$2-1)</f>
        <v>94</v>
      </c>
      <c r="D26" s="23">
        <f ca="1">SUMIFS('Knocking Metrics - Raw'!$G:$G,'Knocking Metrics - Raw'!$B:$B,'Ambassadors - By Rep'!$A26,'Knocking Metrics - Raw'!$A:$A,'Ambassadors - By Rep'!$B$2-1)</f>
        <v>0</v>
      </c>
      <c r="E26" s="23">
        <f ca="1">SUMIFS('Sales Appointments - Raw'!$O:$O,'Sales Appointments - Raw'!$B:$B,'Ambassadors - By Rep'!$A26,'Sales Appointments - Raw'!$E:$E,'Ambassadors - By Rep'!$B$2-1)</f>
        <v>0</v>
      </c>
      <c r="F26" s="34">
        <f ca="1">COUNTIFS('Opportunities - Raw'!$C:$C,'Ambassadors - By Rep'!A26,'Opportunities - Raw'!$B:$B,'Ambassadors - By Rep'!$B$2-1)</f>
        <v>0</v>
      </c>
      <c r="G26" s="23">
        <f ca="1">SUMIFS('Knocking Metrics - Raw'!$F:$F,'Knocking Metrics - Raw'!$B:$B,'Ambassadors - By Rep'!$A26,'Knocking Metrics - Raw'!$A:$A,"&gt;="&amp;'Ambassadors - By Rep'!$B$3)</f>
        <v>234</v>
      </c>
      <c r="H26" s="23">
        <f ca="1">SUMIFS('Knocking Metrics - Raw'!$G:$G,'Knocking Metrics - Raw'!$B:$B,'Ambassadors - By Rep'!$A26,'Knocking Metrics - Raw'!$A:$A,"&gt;="&amp;'Ambassadors - By Rep'!$B$3)</f>
        <v>0</v>
      </c>
      <c r="I26" s="23">
        <f ca="1">SUMIFS('Sales Appointments - Raw'!$O:$O,'Sales Appointments - Raw'!$B:$B,'Ambassadors - By Rep'!$A26,'Sales Appointments - Raw'!$E:$E,"&gt;="&amp;'Ambassadors - By Rep'!$B$3)</f>
        <v>1</v>
      </c>
      <c r="J26" s="23">
        <f ca="1">COUNTIFS('Opportunities - Raw'!$C:$C,'Ambassadors - By Rep'!$A26,'Opportunities - Raw'!$B:$B,"&gt;="&amp;'Ambassadors - By Rep'!$B$3)</f>
        <v>0</v>
      </c>
      <c r="K26" s="20">
        <f ca="1">MIN(IFERROR($I26/COUNTIFS('Sales Appointments - Raw'!$B:$B,'Ambassadors - By Rep'!$A26,'Sales Appointments - Raw'!$E:$E,"&gt;="&amp;'Ambassadors - By Rep'!$B$3,'Sales Appointments - Raw'!$L:$L,FALSE),0),1)</f>
        <v>1</v>
      </c>
      <c r="L26" s="33">
        <f ca="1">COUNTIFS('Knocking Metrics - Raw'!$B:$B,'Ambassadors - By Rep'!$A26,'Knocking Metrics - Raw'!$A:$A,"&gt;="&amp;'Ambassadors - By Rep'!$B$4)</f>
        <v>10</v>
      </c>
      <c r="M26" s="23">
        <f ca="1">SUMIFS('Knocking Metrics - Raw'!$F:$F,'Knocking Metrics - Raw'!$B:$B,'Ambassadors - By Rep'!$A26,'Knocking Metrics - Raw'!$A:$A,"&gt;="&amp;'Ambassadors - By Rep'!$B$4)</f>
        <v>950</v>
      </c>
      <c r="N26" s="23">
        <f t="shared" ca="1" si="0"/>
        <v>95</v>
      </c>
      <c r="O26" s="23">
        <f ca="1">SUMIFS('Knocking Metrics - Raw'!$G:$G,'Knocking Metrics - Raw'!$B:$B,'Ambassadors - By Rep'!$A26,'Knocking Metrics - Raw'!$A:$A,"&gt;="&amp;'Ambassadors - By Rep'!$B$4)</f>
        <v>8</v>
      </c>
      <c r="P26" s="23">
        <f ca="1">SUMIFS('Sales Appointments - Raw'!$O:$O,'Sales Appointments - Raw'!$B:$B,'Ambassadors - By Rep'!$A26,'Sales Appointments - Raw'!$E:$E,"&gt;="&amp;'Ambassadors - By Rep'!$B$4)</f>
        <v>6</v>
      </c>
      <c r="Q26" s="23">
        <f ca="1">COUNTIFS('Opportunities - Raw'!$C:$C,'Ambassadors - By Rep'!$A26,'Opportunities - Raw'!$B:$B,"&gt;="&amp;'Ambassadors - By Rep'!$B$4)</f>
        <v>3</v>
      </c>
      <c r="R26" s="20">
        <f ca="1">MIN(IFERROR($I26/COUNTIFS('Sales Appointments - Raw'!$B:$B,'Ambassadors - By Rep'!$A26,'Sales Appointments - Raw'!$E:$E,"&gt;="&amp;'Ambassadors - By Rep'!$B$4,'Sales Appointments - Raw'!$L:$L,FALSE),0),1)</f>
        <v>0.125</v>
      </c>
      <c r="S26" s="23">
        <f ca="1">COUNTIFS('Opportunities - Raw'!$C:$C,'Ambassadors - By Rep'!$A26,'Opportunities - Raw'!$H:$H,"&gt;="&amp;'Ambassadors - By Rep'!$B$4)</f>
        <v>0</v>
      </c>
      <c r="T26" s="34">
        <f ca="1">COUNTIFS('Opportunities - Raw'!$C:$C,'Ambassadors - By Rep'!$A26,'Opportunities - Raw'!$I:$I,"&gt;="&amp;'Ambassadors - By Rep'!$B$4)</f>
        <v>0</v>
      </c>
      <c r="U26" s="20"/>
      <c r="V26" s="23"/>
      <c r="W26" s="22"/>
      <c r="X26" s="20"/>
      <c r="Y26" s="23"/>
      <c r="Z26" s="20"/>
      <c r="AA26" s="23"/>
      <c r="AB26" s="23"/>
    </row>
    <row r="27" spans="1:28" x14ac:dyDescent="0.3">
      <c r="A27" s="6" t="s">
        <v>58</v>
      </c>
      <c r="B27" s="6" t="s">
        <v>20</v>
      </c>
      <c r="C27" s="33">
        <f ca="1">SUMIFS('Knocking Metrics - Raw'!$F:$F,'Knocking Metrics - Raw'!$B:$B,'Ambassadors - By Rep'!$A27,'Knocking Metrics - Raw'!$A:$A,'Ambassadors - By Rep'!$B$2-1)</f>
        <v>126</v>
      </c>
      <c r="D27" s="23">
        <f ca="1">SUMIFS('Knocking Metrics - Raw'!$G:$G,'Knocking Metrics - Raw'!$B:$B,'Ambassadors - By Rep'!$A27,'Knocking Metrics - Raw'!$A:$A,'Ambassadors - By Rep'!$B$2-1)</f>
        <v>0</v>
      </c>
      <c r="E27" s="23">
        <f ca="1">SUMIFS('Sales Appointments - Raw'!$O:$O,'Sales Appointments - Raw'!$B:$B,'Ambassadors - By Rep'!$A27,'Sales Appointments - Raw'!$E:$E,'Ambassadors - By Rep'!$B$2-1)</f>
        <v>0</v>
      </c>
      <c r="F27" s="34">
        <f ca="1">COUNTIFS('Opportunities - Raw'!$C:$C,'Ambassadors - By Rep'!A27,'Opportunities - Raw'!$B:$B,'Ambassadors - By Rep'!$B$2-1)</f>
        <v>0</v>
      </c>
      <c r="G27" s="23">
        <f ca="1">SUMIFS('Knocking Metrics - Raw'!$F:$F,'Knocking Metrics - Raw'!$B:$B,'Ambassadors - By Rep'!$A27,'Knocking Metrics - Raw'!$A:$A,"&gt;="&amp;'Ambassadors - By Rep'!$B$3)</f>
        <v>254</v>
      </c>
      <c r="H27" s="23">
        <f ca="1">SUMIFS('Knocking Metrics - Raw'!$G:$G,'Knocking Metrics - Raw'!$B:$B,'Ambassadors - By Rep'!$A27,'Knocking Metrics - Raw'!$A:$A,"&gt;="&amp;'Ambassadors - By Rep'!$B$3)</f>
        <v>0</v>
      </c>
      <c r="I27" s="23">
        <f ca="1">SUMIFS('Sales Appointments - Raw'!$O:$O,'Sales Appointments - Raw'!$B:$B,'Ambassadors - By Rep'!$A27,'Sales Appointments - Raw'!$E:$E,"&gt;="&amp;'Ambassadors - By Rep'!$B$3)</f>
        <v>0</v>
      </c>
      <c r="J27" s="23">
        <f ca="1">COUNTIFS('Opportunities - Raw'!$C:$C,'Ambassadors - By Rep'!$A27,'Opportunities - Raw'!$B:$B,"&gt;="&amp;'Ambassadors - By Rep'!$B$3)</f>
        <v>0</v>
      </c>
      <c r="K27" s="20">
        <f ca="1">MIN(IFERROR($I27/COUNTIFS('Sales Appointments - Raw'!$B:$B,'Ambassadors - By Rep'!$A27,'Sales Appointments - Raw'!$E:$E,"&gt;="&amp;'Ambassadors - By Rep'!$B$3,'Sales Appointments - Raw'!$L:$L,FALSE),0),1)</f>
        <v>0</v>
      </c>
      <c r="L27" s="33">
        <f ca="1">COUNTIFS('Knocking Metrics - Raw'!$B:$B,'Ambassadors - By Rep'!$A27,'Knocking Metrics - Raw'!$A:$A,"&gt;="&amp;'Ambassadors - By Rep'!$B$4)</f>
        <v>11</v>
      </c>
      <c r="M27" s="23">
        <f ca="1">SUMIFS('Knocking Metrics - Raw'!$F:$F,'Knocking Metrics - Raw'!$B:$B,'Ambassadors - By Rep'!$A27,'Knocking Metrics - Raw'!$A:$A,"&gt;="&amp;'Ambassadors - By Rep'!$B$4)</f>
        <v>1248</v>
      </c>
      <c r="N27" s="23">
        <f t="shared" ca="1" si="0"/>
        <v>113.45454545454545</v>
      </c>
      <c r="O27" s="23">
        <f ca="1">SUMIFS('Knocking Metrics - Raw'!$G:$G,'Knocking Metrics - Raw'!$B:$B,'Ambassadors - By Rep'!$A27,'Knocking Metrics - Raw'!$A:$A,"&gt;="&amp;'Ambassadors - By Rep'!$B$4)</f>
        <v>5</v>
      </c>
      <c r="P27" s="23">
        <f ca="1">SUMIFS('Sales Appointments - Raw'!$O:$O,'Sales Appointments - Raw'!$B:$B,'Ambassadors - By Rep'!$A27,'Sales Appointments - Raw'!$E:$E,"&gt;="&amp;'Ambassadors - By Rep'!$B$4)</f>
        <v>1</v>
      </c>
      <c r="Q27" s="23">
        <f ca="1">COUNTIFS('Opportunities - Raw'!$C:$C,'Ambassadors - By Rep'!$A27,'Opportunities - Raw'!$B:$B,"&gt;="&amp;'Ambassadors - By Rep'!$B$4)</f>
        <v>1</v>
      </c>
      <c r="R27" s="20">
        <f ca="1">MIN(IFERROR($I27/COUNTIFS('Sales Appointments - Raw'!$B:$B,'Ambassadors - By Rep'!$A27,'Sales Appointments - Raw'!$E:$E,"&gt;="&amp;'Ambassadors - By Rep'!$B$4,'Sales Appointments - Raw'!$L:$L,FALSE),0),1)</f>
        <v>0</v>
      </c>
      <c r="S27" s="23">
        <f ca="1">COUNTIFS('Opportunities - Raw'!$C:$C,'Ambassadors - By Rep'!$A27,'Opportunities - Raw'!$H:$H,"&gt;="&amp;'Ambassadors - By Rep'!$B$4)</f>
        <v>0</v>
      </c>
      <c r="T27" s="34">
        <f ca="1">COUNTIFS('Opportunities - Raw'!$C:$C,'Ambassadors - By Rep'!$A27,'Opportunities - Raw'!$I:$I,"&gt;="&amp;'Ambassadors - By Rep'!$B$4)</f>
        <v>0</v>
      </c>
      <c r="U27" s="20"/>
      <c r="V27" s="23"/>
      <c r="W27" s="22"/>
      <c r="X27" s="20"/>
      <c r="Y27" s="23"/>
      <c r="Z27" s="20"/>
      <c r="AA27" s="23"/>
      <c r="AB27" s="23"/>
    </row>
    <row r="28" spans="1:28" x14ac:dyDescent="0.3">
      <c r="A28" s="6" t="s">
        <v>59</v>
      </c>
      <c r="B28" s="6" t="s">
        <v>23</v>
      </c>
      <c r="C28" s="33">
        <f ca="1">SUMIFS('Knocking Metrics - Raw'!$F:$F,'Knocking Metrics - Raw'!$B:$B,'Ambassadors - By Rep'!$A28,'Knocking Metrics - Raw'!$A:$A,'Ambassadors - By Rep'!$B$2-1)</f>
        <v>0</v>
      </c>
      <c r="D28" s="23">
        <f ca="1">SUMIFS('Knocking Metrics - Raw'!$G:$G,'Knocking Metrics - Raw'!$B:$B,'Ambassadors - By Rep'!$A28,'Knocking Metrics - Raw'!$A:$A,'Ambassadors - By Rep'!$B$2-1)</f>
        <v>0</v>
      </c>
      <c r="E28" s="23">
        <f ca="1">SUMIFS('Sales Appointments - Raw'!$O:$O,'Sales Appointments - Raw'!$B:$B,'Ambassadors - By Rep'!$A28,'Sales Appointments - Raw'!$E:$E,'Ambassadors - By Rep'!$B$2-1)</f>
        <v>0</v>
      </c>
      <c r="F28" s="34">
        <f ca="1">COUNTIFS('Opportunities - Raw'!$C:$C,'Ambassadors - By Rep'!A28,'Opportunities - Raw'!$B:$B,'Ambassadors - By Rep'!$B$2-1)</f>
        <v>0</v>
      </c>
      <c r="G28" s="23">
        <f ca="1">SUMIFS('Knocking Metrics - Raw'!$F:$F,'Knocking Metrics - Raw'!$B:$B,'Ambassadors - By Rep'!$A28,'Knocking Metrics - Raw'!$A:$A,"&gt;="&amp;'Ambassadors - By Rep'!$B$3)</f>
        <v>0</v>
      </c>
      <c r="H28" s="23">
        <f ca="1">SUMIFS('Knocking Metrics - Raw'!$G:$G,'Knocking Metrics - Raw'!$B:$B,'Ambassadors - By Rep'!$A28,'Knocking Metrics - Raw'!$A:$A,"&gt;="&amp;'Ambassadors - By Rep'!$B$3)</f>
        <v>0</v>
      </c>
      <c r="I28" s="23">
        <f ca="1">SUMIFS('Sales Appointments - Raw'!$O:$O,'Sales Appointments - Raw'!$B:$B,'Ambassadors - By Rep'!$A28,'Sales Appointments - Raw'!$E:$E,"&gt;="&amp;'Ambassadors - By Rep'!$B$3)</f>
        <v>0</v>
      </c>
      <c r="J28" s="23">
        <f ca="1">COUNTIFS('Opportunities - Raw'!$C:$C,'Ambassadors - By Rep'!$A28,'Opportunities - Raw'!$B:$B,"&gt;="&amp;'Ambassadors - By Rep'!$B$3)</f>
        <v>0</v>
      </c>
      <c r="K28" s="20">
        <f ca="1">MIN(IFERROR($I28/COUNTIFS('Sales Appointments - Raw'!$B:$B,'Ambassadors - By Rep'!$A28,'Sales Appointments - Raw'!$E:$E,"&gt;="&amp;'Ambassadors - By Rep'!$B$3,'Sales Appointments - Raw'!$L:$L,FALSE),0),1)</f>
        <v>0</v>
      </c>
      <c r="L28" s="33">
        <f ca="1">COUNTIFS('Knocking Metrics - Raw'!$B:$B,'Ambassadors - By Rep'!$A28,'Knocking Metrics - Raw'!$A:$A,"&gt;="&amp;'Ambassadors - By Rep'!$B$4)</f>
        <v>2</v>
      </c>
      <c r="M28" s="23">
        <f ca="1">SUMIFS('Knocking Metrics - Raw'!$F:$F,'Knocking Metrics - Raw'!$B:$B,'Ambassadors - By Rep'!$A28,'Knocking Metrics - Raw'!$A:$A,"&gt;="&amp;'Ambassadors - By Rep'!$B$4)</f>
        <v>94</v>
      </c>
      <c r="N28" s="23">
        <f t="shared" ca="1" si="0"/>
        <v>47</v>
      </c>
      <c r="O28" s="23">
        <f ca="1">SUMIFS('Knocking Metrics - Raw'!$G:$G,'Knocking Metrics - Raw'!$B:$B,'Ambassadors - By Rep'!$A28,'Knocking Metrics - Raw'!$A:$A,"&gt;="&amp;'Ambassadors - By Rep'!$B$4)</f>
        <v>0</v>
      </c>
      <c r="P28" s="23">
        <f ca="1">SUMIFS('Sales Appointments - Raw'!$O:$O,'Sales Appointments - Raw'!$B:$B,'Ambassadors - By Rep'!$A28,'Sales Appointments - Raw'!$E:$E,"&gt;="&amp;'Ambassadors - By Rep'!$B$4)</f>
        <v>0</v>
      </c>
      <c r="Q28" s="23">
        <f ca="1">COUNTIFS('Opportunities - Raw'!$C:$C,'Ambassadors - By Rep'!$A28,'Opportunities - Raw'!$B:$B,"&gt;="&amp;'Ambassadors - By Rep'!$B$4)</f>
        <v>0</v>
      </c>
      <c r="R28" s="20">
        <f ca="1">MIN(IFERROR($I28/COUNTIFS('Sales Appointments - Raw'!$B:$B,'Ambassadors - By Rep'!$A28,'Sales Appointments - Raw'!$E:$E,"&gt;="&amp;'Ambassadors - By Rep'!$B$4,'Sales Appointments - Raw'!$L:$L,FALSE),0),1)</f>
        <v>0</v>
      </c>
      <c r="S28" s="23">
        <f ca="1">COUNTIFS('Opportunities - Raw'!$C:$C,'Ambassadors - By Rep'!$A28,'Opportunities - Raw'!$H:$H,"&gt;="&amp;'Ambassadors - By Rep'!$B$4)</f>
        <v>0</v>
      </c>
      <c r="T28" s="34">
        <f ca="1">COUNTIFS('Opportunities - Raw'!$C:$C,'Ambassadors - By Rep'!$A28,'Opportunities - Raw'!$I:$I,"&gt;="&amp;'Ambassadors - By Rep'!$B$4)</f>
        <v>0</v>
      </c>
      <c r="U28" s="20"/>
      <c r="V28" s="23"/>
      <c r="W28" s="22"/>
      <c r="X28" s="20"/>
      <c r="Y28" s="23"/>
      <c r="Z28" s="20"/>
      <c r="AA28" s="23"/>
      <c r="AB28" s="23"/>
    </row>
    <row r="29" spans="1:28" x14ac:dyDescent="0.3">
      <c r="A29" s="6" t="s">
        <v>60</v>
      </c>
      <c r="B29" s="6" t="s">
        <v>24</v>
      </c>
      <c r="C29" s="33">
        <f ca="1">SUMIFS('Knocking Metrics - Raw'!$F:$F,'Knocking Metrics - Raw'!$B:$B,'Ambassadors - By Rep'!$A29,'Knocking Metrics - Raw'!$A:$A,'Ambassadors - By Rep'!$B$2-1)</f>
        <v>78</v>
      </c>
      <c r="D29" s="23">
        <f ca="1">SUMIFS('Knocking Metrics - Raw'!$G:$G,'Knocking Metrics - Raw'!$B:$B,'Ambassadors - By Rep'!$A29,'Knocking Metrics - Raw'!$A:$A,'Ambassadors - By Rep'!$B$2-1)</f>
        <v>2</v>
      </c>
      <c r="E29" s="23">
        <f ca="1">SUMIFS('Sales Appointments - Raw'!$O:$O,'Sales Appointments - Raw'!$B:$B,'Ambassadors - By Rep'!$A29,'Sales Appointments - Raw'!$E:$E,'Ambassadors - By Rep'!$B$2-1)</f>
        <v>0</v>
      </c>
      <c r="F29" s="34">
        <f ca="1">COUNTIFS('Opportunities - Raw'!$C:$C,'Ambassadors - By Rep'!A29,'Opportunities - Raw'!$B:$B,'Ambassadors - By Rep'!$B$2-1)</f>
        <v>0</v>
      </c>
      <c r="G29" s="23">
        <f ca="1">SUMIFS('Knocking Metrics - Raw'!$F:$F,'Knocking Metrics - Raw'!$B:$B,'Ambassadors - By Rep'!$A29,'Knocking Metrics - Raw'!$A:$A,"&gt;="&amp;'Ambassadors - By Rep'!$B$3)</f>
        <v>78</v>
      </c>
      <c r="H29" s="23">
        <f ca="1">SUMIFS('Knocking Metrics - Raw'!$G:$G,'Knocking Metrics - Raw'!$B:$B,'Ambassadors - By Rep'!$A29,'Knocking Metrics - Raw'!$A:$A,"&gt;="&amp;'Ambassadors - By Rep'!$B$3)</f>
        <v>2</v>
      </c>
      <c r="I29" s="23">
        <f ca="1">SUMIFS('Sales Appointments - Raw'!$O:$O,'Sales Appointments - Raw'!$B:$B,'Ambassadors - By Rep'!$A29,'Sales Appointments - Raw'!$E:$E,"&gt;="&amp;'Ambassadors - By Rep'!$B$3)</f>
        <v>0</v>
      </c>
      <c r="J29" s="23">
        <f ca="1">COUNTIFS('Opportunities - Raw'!$C:$C,'Ambassadors - By Rep'!$A29,'Opportunities - Raw'!$B:$B,"&gt;="&amp;'Ambassadors - By Rep'!$B$3)</f>
        <v>0</v>
      </c>
      <c r="K29" s="20">
        <f ca="1">MIN(IFERROR($I29/COUNTIFS('Sales Appointments - Raw'!$B:$B,'Ambassadors - By Rep'!$A29,'Sales Appointments - Raw'!$E:$E,"&gt;="&amp;'Ambassadors - By Rep'!$B$3,'Sales Appointments - Raw'!$L:$L,FALSE),0),1)</f>
        <v>0</v>
      </c>
      <c r="L29" s="33">
        <f ca="1">COUNTIFS('Knocking Metrics - Raw'!$B:$B,'Ambassadors - By Rep'!$A29,'Knocking Metrics - Raw'!$A:$A,"&gt;="&amp;'Ambassadors - By Rep'!$B$4)</f>
        <v>6</v>
      </c>
      <c r="M29" s="23">
        <f ca="1">SUMIFS('Knocking Metrics - Raw'!$F:$F,'Knocking Metrics - Raw'!$B:$B,'Ambassadors - By Rep'!$A29,'Knocking Metrics - Raw'!$A:$A,"&gt;="&amp;'Ambassadors - By Rep'!$B$4)</f>
        <v>506</v>
      </c>
      <c r="N29" s="23">
        <f t="shared" ca="1" si="0"/>
        <v>84.333333333333329</v>
      </c>
      <c r="O29" s="23">
        <f ca="1">SUMIFS('Knocking Metrics - Raw'!$G:$G,'Knocking Metrics - Raw'!$B:$B,'Ambassadors - By Rep'!$A29,'Knocking Metrics - Raw'!$A:$A,"&gt;="&amp;'Ambassadors - By Rep'!$B$4)</f>
        <v>7</v>
      </c>
      <c r="P29" s="23">
        <f ca="1">SUMIFS('Sales Appointments - Raw'!$O:$O,'Sales Appointments - Raw'!$B:$B,'Ambassadors - By Rep'!$A29,'Sales Appointments - Raw'!$E:$E,"&gt;="&amp;'Ambassadors - By Rep'!$B$4)</f>
        <v>2</v>
      </c>
      <c r="Q29" s="23">
        <f ca="1">COUNTIFS('Opportunities - Raw'!$C:$C,'Ambassadors - By Rep'!$A29,'Opportunities - Raw'!$B:$B,"&gt;="&amp;'Ambassadors - By Rep'!$B$4)</f>
        <v>2</v>
      </c>
      <c r="R29" s="20">
        <f ca="1">MIN(IFERROR($I29/COUNTIFS('Sales Appointments - Raw'!$B:$B,'Ambassadors - By Rep'!$A29,'Sales Appointments - Raw'!$E:$E,"&gt;="&amp;'Ambassadors - By Rep'!$B$4,'Sales Appointments - Raw'!$L:$L,FALSE),0),1)</f>
        <v>0</v>
      </c>
      <c r="S29" s="23">
        <f ca="1">COUNTIFS('Opportunities - Raw'!$C:$C,'Ambassadors - By Rep'!$A29,'Opportunities - Raw'!$H:$H,"&gt;="&amp;'Ambassadors - By Rep'!$B$4)</f>
        <v>0</v>
      </c>
      <c r="T29" s="34">
        <f ca="1">COUNTIFS('Opportunities - Raw'!$C:$C,'Ambassadors - By Rep'!$A29,'Opportunities - Raw'!$I:$I,"&gt;="&amp;'Ambassadors - By Rep'!$B$4)</f>
        <v>0</v>
      </c>
      <c r="U29" s="20"/>
      <c r="V29" s="23"/>
      <c r="W29" s="22"/>
      <c r="X29" s="20"/>
      <c r="Y29" s="23"/>
      <c r="Z29" s="20"/>
      <c r="AA29" s="23"/>
      <c r="AB29" s="23"/>
    </row>
    <row r="30" spans="1:28" x14ac:dyDescent="0.3">
      <c r="A30" s="6" t="s">
        <v>61</v>
      </c>
      <c r="B30" s="6" t="s">
        <v>20</v>
      </c>
      <c r="C30" s="33">
        <f ca="1">SUMIFS('Knocking Metrics - Raw'!$F:$F,'Knocking Metrics - Raw'!$B:$B,'Ambassadors - By Rep'!$A30,'Knocking Metrics - Raw'!$A:$A,'Ambassadors - By Rep'!$B$2-1)</f>
        <v>105</v>
      </c>
      <c r="D30" s="23">
        <f ca="1">SUMIFS('Knocking Metrics - Raw'!$G:$G,'Knocking Metrics - Raw'!$B:$B,'Ambassadors - By Rep'!$A30,'Knocking Metrics - Raw'!$A:$A,'Ambassadors - By Rep'!$B$2-1)</f>
        <v>0</v>
      </c>
      <c r="E30" s="23">
        <f ca="1">SUMIFS('Sales Appointments - Raw'!$O:$O,'Sales Appointments - Raw'!$B:$B,'Ambassadors - By Rep'!$A30,'Sales Appointments - Raw'!$E:$E,'Ambassadors - By Rep'!$B$2-1)</f>
        <v>0</v>
      </c>
      <c r="F30" s="34">
        <f ca="1">COUNTIFS('Opportunities - Raw'!$C:$C,'Ambassadors - By Rep'!A30,'Opportunities - Raw'!$B:$B,'Ambassadors - By Rep'!$B$2-1)</f>
        <v>0</v>
      </c>
      <c r="G30" s="23">
        <f ca="1">SUMIFS('Knocking Metrics - Raw'!$F:$F,'Knocking Metrics - Raw'!$B:$B,'Ambassadors - By Rep'!$A30,'Knocking Metrics - Raw'!$A:$A,"&gt;="&amp;'Ambassadors - By Rep'!$B$3)</f>
        <v>341</v>
      </c>
      <c r="H30" s="23">
        <f ca="1">SUMIFS('Knocking Metrics - Raw'!$G:$G,'Knocking Metrics - Raw'!$B:$B,'Ambassadors - By Rep'!$A30,'Knocking Metrics - Raw'!$A:$A,"&gt;="&amp;'Ambassadors - By Rep'!$B$3)</f>
        <v>0</v>
      </c>
      <c r="I30" s="23">
        <f ca="1">SUMIFS('Sales Appointments - Raw'!$O:$O,'Sales Appointments - Raw'!$B:$B,'Ambassadors - By Rep'!$A30,'Sales Appointments - Raw'!$E:$E,"&gt;="&amp;'Ambassadors - By Rep'!$B$3)</f>
        <v>0</v>
      </c>
      <c r="J30" s="23">
        <f ca="1">COUNTIFS('Opportunities - Raw'!$C:$C,'Ambassadors - By Rep'!$A30,'Opportunities - Raw'!$B:$B,"&gt;="&amp;'Ambassadors - By Rep'!$B$3)</f>
        <v>0</v>
      </c>
      <c r="K30" s="20">
        <f ca="1">MIN(IFERROR($I30/COUNTIFS('Sales Appointments - Raw'!$B:$B,'Ambassadors - By Rep'!$A30,'Sales Appointments - Raw'!$E:$E,"&gt;="&amp;'Ambassadors - By Rep'!$B$3,'Sales Appointments - Raw'!$L:$L,FALSE),0),1)</f>
        <v>0</v>
      </c>
      <c r="L30" s="33">
        <f ca="1">COUNTIFS('Knocking Metrics - Raw'!$B:$B,'Ambassadors - By Rep'!$A30,'Knocking Metrics - Raw'!$A:$A,"&gt;="&amp;'Ambassadors - By Rep'!$B$4)</f>
        <v>12</v>
      </c>
      <c r="M30" s="23">
        <f ca="1">SUMIFS('Knocking Metrics - Raw'!$F:$F,'Knocking Metrics - Raw'!$B:$B,'Ambassadors - By Rep'!$A30,'Knocking Metrics - Raw'!$A:$A,"&gt;="&amp;'Ambassadors - By Rep'!$B$4)</f>
        <v>1282</v>
      </c>
      <c r="N30" s="23">
        <f t="shared" ca="1" si="0"/>
        <v>106.83333333333333</v>
      </c>
      <c r="O30" s="23">
        <f ca="1">SUMIFS('Knocking Metrics - Raw'!$G:$G,'Knocking Metrics - Raw'!$B:$B,'Ambassadors - By Rep'!$A30,'Knocking Metrics - Raw'!$A:$A,"&gt;="&amp;'Ambassadors - By Rep'!$B$4)</f>
        <v>4</v>
      </c>
      <c r="P30" s="23">
        <f ca="1">SUMIFS('Sales Appointments - Raw'!$O:$O,'Sales Appointments - Raw'!$B:$B,'Ambassadors - By Rep'!$A30,'Sales Appointments - Raw'!$E:$E,"&gt;="&amp;'Ambassadors - By Rep'!$B$4)</f>
        <v>0</v>
      </c>
      <c r="Q30" s="23">
        <f ca="1">COUNTIFS('Opportunities - Raw'!$C:$C,'Ambassadors - By Rep'!$A30,'Opportunities - Raw'!$B:$B,"&gt;="&amp;'Ambassadors - By Rep'!$B$4)</f>
        <v>0</v>
      </c>
      <c r="R30" s="20">
        <f ca="1">MIN(IFERROR($I30/COUNTIFS('Sales Appointments - Raw'!$B:$B,'Ambassadors - By Rep'!$A30,'Sales Appointments - Raw'!$E:$E,"&gt;="&amp;'Ambassadors - By Rep'!$B$4,'Sales Appointments - Raw'!$L:$L,FALSE),0),1)</f>
        <v>0</v>
      </c>
      <c r="S30" s="23">
        <f ca="1">COUNTIFS('Opportunities - Raw'!$C:$C,'Ambassadors - By Rep'!$A30,'Opportunities - Raw'!$H:$H,"&gt;="&amp;'Ambassadors - By Rep'!$B$4)</f>
        <v>0</v>
      </c>
      <c r="T30" s="34">
        <f ca="1">COUNTIFS('Opportunities - Raw'!$C:$C,'Ambassadors - By Rep'!$A30,'Opportunities - Raw'!$I:$I,"&gt;="&amp;'Ambassadors - By Rep'!$B$4)</f>
        <v>0</v>
      </c>
      <c r="U30" s="14"/>
      <c r="V30" s="24"/>
      <c r="W30" s="26"/>
      <c r="X30" s="14"/>
      <c r="Y30" s="27"/>
      <c r="Z30" s="14"/>
      <c r="AA30" s="27"/>
      <c r="AB30" s="27"/>
    </row>
    <row r="31" spans="1:28" x14ac:dyDescent="0.3">
      <c r="A31" s="6" t="s">
        <v>62</v>
      </c>
      <c r="B31" s="6" t="s">
        <v>21</v>
      </c>
      <c r="C31" s="33">
        <f ca="1">SUMIFS('Knocking Metrics - Raw'!$F:$F,'Knocking Metrics - Raw'!$B:$B,'Ambassadors - By Rep'!$A31,'Knocking Metrics - Raw'!$A:$A,'Ambassadors - By Rep'!$B$2-1)</f>
        <v>78</v>
      </c>
      <c r="D31" s="23">
        <f ca="1">SUMIFS('Knocking Metrics - Raw'!$G:$G,'Knocking Metrics - Raw'!$B:$B,'Ambassadors - By Rep'!$A31,'Knocking Metrics - Raw'!$A:$A,'Ambassadors - By Rep'!$B$2-1)</f>
        <v>1</v>
      </c>
      <c r="E31" s="23">
        <f ca="1">SUMIFS('Sales Appointments - Raw'!$O:$O,'Sales Appointments - Raw'!$B:$B,'Ambassadors - By Rep'!$A31,'Sales Appointments - Raw'!$E:$E,'Ambassadors - By Rep'!$B$2-1)</f>
        <v>0</v>
      </c>
      <c r="F31" s="34">
        <f ca="1">COUNTIFS('Opportunities - Raw'!$C:$C,'Ambassadors - By Rep'!A31,'Opportunities - Raw'!$B:$B,'Ambassadors - By Rep'!$B$2-1)</f>
        <v>0</v>
      </c>
      <c r="G31" s="23">
        <f ca="1">SUMIFS('Knocking Metrics - Raw'!$F:$F,'Knocking Metrics - Raw'!$B:$B,'Ambassadors - By Rep'!$A31,'Knocking Metrics - Raw'!$A:$A,"&gt;="&amp;'Ambassadors - By Rep'!$B$3)</f>
        <v>265</v>
      </c>
      <c r="H31" s="23">
        <f ca="1">SUMIFS('Knocking Metrics - Raw'!$G:$G,'Knocking Metrics - Raw'!$B:$B,'Ambassadors - By Rep'!$A31,'Knocking Metrics - Raw'!$A:$A,"&gt;="&amp;'Ambassadors - By Rep'!$B$3)</f>
        <v>5</v>
      </c>
      <c r="I31" s="23">
        <f ca="1">SUMIFS('Sales Appointments - Raw'!$O:$O,'Sales Appointments - Raw'!$B:$B,'Ambassadors - By Rep'!$A31,'Sales Appointments - Raw'!$E:$E,"&gt;="&amp;'Ambassadors - By Rep'!$B$3)</f>
        <v>1</v>
      </c>
      <c r="J31" s="23">
        <f ca="1">COUNTIFS('Opportunities - Raw'!$C:$C,'Ambassadors - By Rep'!$A31,'Opportunities - Raw'!$B:$B,"&gt;="&amp;'Ambassadors - By Rep'!$B$3)</f>
        <v>1</v>
      </c>
      <c r="K31" s="20">
        <f ca="1">MIN(IFERROR($I31/COUNTIFS('Sales Appointments - Raw'!$B:$B,'Ambassadors - By Rep'!$A31,'Sales Appointments - Raw'!$E:$E,"&gt;="&amp;'Ambassadors - By Rep'!$B$3,'Sales Appointments - Raw'!$L:$L,FALSE),0),1)</f>
        <v>1</v>
      </c>
      <c r="L31" s="33">
        <f ca="1">COUNTIFS('Knocking Metrics - Raw'!$B:$B,'Ambassadors - By Rep'!$A31,'Knocking Metrics - Raw'!$A:$A,"&gt;="&amp;'Ambassadors - By Rep'!$B$4)</f>
        <v>10</v>
      </c>
      <c r="M31" s="23">
        <f ca="1">SUMIFS('Knocking Metrics - Raw'!$F:$F,'Knocking Metrics - Raw'!$B:$B,'Ambassadors - By Rep'!$A31,'Knocking Metrics - Raw'!$A:$A,"&gt;="&amp;'Ambassadors - By Rep'!$B$4)</f>
        <v>820</v>
      </c>
      <c r="N31" s="23">
        <f t="shared" ca="1" si="0"/>
        <v>82</v>
      </c>
      <c r="O31" s="23">
        <f ca="1">SUMIFS('Knocking Metrics - Raw'!$G:$G,'Knocking Metrics - Raw'!$B:$B,'Ambassadors - By Rep'!$A31,'Knocking Metrics - Raw'!$A:$A,"&gt;="&amp;'Ambassadors - By Rep'!$B$4)</f>
        <v>9</v>
      </c>
      <c r="P31" s="23">
        <f ca="1">SUMIFS('Sales Appointments - Raw'!$O:$O,'Sales Appointments - Raw'!$B:$B,'Ambassadors - By Rep'!$A31,'Sales Appointments - Raw'!$E:$E,"&gt;="&amp;'Ambassadors - By Rep'!$B$4)</f>
        <v>1</v>
      </c>
      <c r="Q31" s="23">
        <f ca="1">COUNTIFS('Opportunities - Raw'!$C:$C,'Ambassadors - By Rep'!$A31,'Opportunities - Raw'!$B:$B,"&gt;="&amp;'Ambassadors - By Rep'!$B$4)</f>
        <v>1</v>
      </c>
      <c r="R31" s="20">
        <f ca="1">MIN(IFERROR($I31/COUNTIFS('Sales Appointments - Raw'!$B:$B,'Ambassadors - By Rep'!$A31,'Sales Appointments - Raw'!$E:$E,"&gt;="&amp;'Ambassadors - By Rep'!$B$4,'Sales Appointments - Raw'!$L:$L,FALSE),0),1)</f>
        <v>0.125</v>
      </c>
      <c r="S31" s="23">
        <f ca="1">COUNTIFS('Opportunities - Raw'!$C:$C,'Ambassadors - By Rep'!$A31,'Opportunities - Raw'!$H:$H,"&gt;="&amp;'Ambassadors - By Rep'!$B$4)</f>
        <v>0</v>
      </c>
      <c r="T31" s="34">
        <f ca="1">COUNTIFS('Opportunities - Raw'!$C:$C,'Ambassadors - By Rep'!$A31,'Opportunities - Raw'!$I:$I,"&gt;="&amp;'Ambassadors - By Rep'!$B$4)</f>
        <v>0</v>
      </c>
      <c r="V31" s="24"/>
      <c r="W31" s="26"/>
    </row>
    <row r="32" spans="1:28" x14ac:dyDescent="0.3">
      <c r="A32" s="6" t="s">
        <v>63</v>
      </c>
      <c r="B32" s="6" t="s">
        <v>26</v>
      </c>
      <c r="C32" s="33">
        <f ca="1">SUMIFS('Knocking Metrics - Raw'!$F:$F,'Knocking Metrics - Raw'!$B:$B,'Ambassadors - By Rep'!$A32,'Knocking Metrics - Raw'!$A:$A,'Ambassadors - By Rep'!$B$2-1)</f>
        <v>97</v>
      </c>
      <c r="D32" s="23">
        <f ca="1">SUMIFS('Knocking Metrics - Raw'!$G:$G,'Knocking Metrics - Raw'!$B:$B,'Ambassadors - By Rep'!$A32,'Knocking Metrics - Raw'!$A:$A,'Ambassadors - By Rep'!$B$2-1)</f>
        <v>0</v>
      </c>
      <c r="E32" s="23">
        <f ca="1">SUMIFS('Sales Appointments - Raw'!$O:$O,'Sales Appointments - Raw'!$B:$B,'Ambassadors - By Rep'!$A32,'Sales Appointments - Raw'!$E:$E,'Ambassadors - By Rep'!$B$2-1)</f>
        <v>0</v>
      </c>
      <c r="F32" s="34">
        <f ca="1">COUNTIFS('Opportunities - Raw'!$C:$C,'Ambassadors - By Rep'!A32,'Opportunities - Raw'!$B:$B,'Ambassadors - By Rep'!$B$2-1)</f>
        <v>0</v>
      </c>
      <c r="G32" s="23">
        <f ca="1">SUMIFS('Knocking Metrics - Raw'!$F:$F,'Knocking Metrics - Raw'!$B:$B,'Ambassadors - By Rep'!$A32,'Knocking Metrics - Raw'!$A:$A,"&gt;="&amp;'Ambassadors - By Rep'!$B$3)</f>
        <v>191</v>
      </c>
      <c r="H32" s="23">
        <f ca="1">SUMIFS('Knocking Metrics - Raw'!$G:$G,'Knocking Metrics - Raw'!$B:$B,'Ambassadors - By Rep'!$A32,'Knocking Metrics - Raw'!$A:$A,"&gt;="&amp;'Ambassadors - By Rep'!$B$3)</f>
        <v>0</v>
      </c>
      <c r="I32" s="23">
        <f ca="1">SUMIFS('Sales Appointments - Raw'!$O:$O,'Sales Appointments - Raw'!$B:$B,'Ambassadors - By Rep'!$A32,'Sales Appointments - Raw'!$E:$E,"&gt;="&amp;'Ambassadors - By Rep'!$B$3)</f>
        <v>1</v>
      </c>
      <c r="J32" s="23">
        <f ca="1">COUNTIFS('Opportunities - Raw'!$C:$C,'Ambassadors - By Rep'!$A32,'Opportunities - Raw'!$B:$B,"&gt;="&amp;'Ambassadors - By Rep'!$B$3)</f>
        <v>1</v>
      </c>
      <c r="K32" s="20">
        <f ca="1">MIN(IFERROR($I32/COUNTIFS('Sales Appointments - Raw'!$B:$B,'Ambassadors - By Rep'!$A32,'Sales Appointments - Raw'!$E:$E,"&gt;="&amp;'Ambassadors - By Rep'!$B$3,'Sales Appointments - Raw'!$L:$L,FALSE),0),1)</f>
        <v>0.5</v>
      </c>
      <c r="L32" s="33">
        <f ca="1">COUNTIFS('Knocking Metrics - Raw'!$B:$B,'Ambassadors - By Rep'!$A32,'Knocking Metrics - Raw'!$A:$A,"&gt;="&amp;'Ambassadors - By Rep'!$B$4)</f>
        <v>11</v>
      </c>
      <c r="M32" s="23">
        <f ca="1">SUMIFS('Knocking Metrics - Raw'!$F:$F,'Knocking Metrics - Raw'!$B:$B,'Ambassadors - By Rep'!$A32,'Knocking Metrics - Raw'!$A:$A,"&gt;="&amp;'Ambassadors - By Rep'!$B$4)</f>
        <v>1036</v>
      </c>
      <c r="N32" s="23">
        <f t="shared" ca="1" si="0"/>
        <v>94.181818181818187</v>
      </c>
      <c r="O32" s="23">
        <f ca="1">SUMIFS('Knocking Metrics - Raw'!$G:$G,'Knocking Metrics - Raw'!$B:$B,'Ambassadors - By Rep'!$A32,'Knocking Metrics - Raw'!$A:$A,"&gt;="&amp;'Ambassadors - By Rep'!$B$4)</f>
        <v>1</v>
      </c>
      <c r="P32" s="23">
        <f ca="1">SUMIFS('Sales Appointments - Raw'!$O:$O,'Sales Appointments - Raw'!$B:$B,'Ambassadors - By Rep'!$A32,'Sales Appointments - Raw'!$E:$E,"&gt;="&amp;'Ambassadors - By Rep'!$B$4)</f>
        <v>2</v>
      </c>
      <c r="Q32" s="23">
        <f ca="1">COUNTIFS('Opportunities - Raw'!$C:$C,'Ambassadors - By Rep'!$A32,'Opportunities - Raw'!$B:$B,"&gt;="&amp;'Ambassadors - By Rep'!$B$4)</f>
        <v>2</v>
      </c>
      <c r="R32" s="20">
        <f ca="1">MIN(IFERROR($I32/COUNTIFS('Sales Appointments - Raw'!$B:$B,'Ambassadors - By Rep'!$A32,'Sales Appointments - Raw'!$E:$E,"&gt;="&amp;'Ambassadors - By Rep'!$B$4,'Sales Appointments - Raw'!$L:$L,FALSE),0),1)</f>
        <v>0.25</v>
      </c>
      <c r="S32" s="23">
        <f ca="1">COUNTIFS('Opportunities - Raw'!$C:$C,'Ambassadors - By Rep'!$A32,'Opportunities - Raw'!$H:$H,"&gt;="&amp;'Ambassadors - By Rep'!$B$4)</f>
        <v>0</v>
      </c>
      <c r="T32" s="34">
        <f ca="1">COUNTIFS('Opportunities - Raw'!$C:$C,'Ambassadors - By Rep'!$A32,'Opportunities - Raw'!$I:$I,"&gt;="&amp;'Ambassadors - By Rep'!$B$4)</f>
        <v>0</v>
      </c>
    </row>
    <row r="33" spans="1:28" x14ac:dyDescent="0.3">
      <c r="A33" s="6" t="s">
        <v>64</v>
      </c>
      <c r="B33" s="6" t="s">
        <v>20</v>
      </c>
      <c r="C33" s="33">
        <f ca="1">SUMIFS('Knocking Metrics - Raw'!$F:$F,'Knocking Metrics - Raw'!$B:$B,'Ambassadors - By Rep'!$A33,'Knocking Metrics - Raw'!$A:$A,'Ambassadors - By Rep'!$B$2-1)</f>
        <v>0</v>
      </c>
      <c r="D33" s="23">
        <f ca="1">SUMIFS('Knocking Metrics - Raw'!$G:$G,'Knocking Metrics - Raw'!$B:$B,'Ambassadors - By Rep'!$A33,'Knocking Metrics - Raw'!$A:$A,'Ambassadors - By Rep'!$B$2-1)</f>
        <v>0</v>
      </c>
      <c r="E33" s="23">
        <f ca="1">SUMIFS('Sales Appointments - Raw'!$O:$O,'Sales Appointments - Raw'!$B:$B,'Ambassadors - By Rep'!$A33,'Sales Appointments - Raw'!$E:$E,'Ambassadors - By Rep'!$B$2-1)</f>
        <v>0</v>
      </c>
      <c r="F33" s="34">
        <f ca="1">COUNTIFS('Opportunities - Raw'!$C:$C,'Ambassadors - By Rep'!A33,'Opportunities - Raw'!$B:$B,'Ambassadors - By Rep'!$B$2-1)</f>
        <v>0</v>
      </c>
      <c r="G33" s="23">
        <f ca="1">SUMIFS('Knocking Metrics - Raw'!$F:$F,'Knocking Metrics - Raw'!$B:$B,'Ambassadors - By Rep'!$A33,'Knocking Metrics - Raw'!$A:$A,"&gt;="&amp;'Ambassadors - By Rep'!$B$3)</f>
        <v>0</v>
      </c>
      <c r="H33" s="23">
        <f ca="1">SUMIFS('Knocking Metrics - Raw'!$G:$G,'Knocking Metrics - Raw'!$B:$B,'Ambassadors - By Rep'!$A33,'Knocking Metrics - Raw'!$A:$A,"&gt;="&amp;'Ambassadors - By Rep'!$B$3)</f>
        <v>0</v>
      </c>
      <c r="I33" s="23">
        <f ca="1">SUMIFS('Sales Appointments - Raw'!$O:$O,'Sales Appointments - Raw'!$B:$B,'Ambassadors - By Rep'!$A33,'Sales Appointments - Raw'!$E:$E,"&gt;="&amp;'Ambassadors - By Rep'!$B$3)</f>
        <v>0</v>
      </c>
      <c r="J33" s="23">
        <f ca="1">COUNTIFS('Opportunities - Raw'!$C:$C,'Ambassadors - By Rep'!$A33,'Opportunities - Raw'!$B:$B,"&gt;="&amp;'Ambassadors - By Rep'!$B$3)</f>
        <v>0</v>
      </c>
      <c r="K33" s="20">
        <f ca="1">MIN(IFERROR($I33/COUNTIFS('Sales Appointments - Raw'!$B:$B,'Ambassadors - By Rep'!$A33,'Sales Appointments - Raw'!$E:$E,"&gt;="&amp;'Ambassadors - By Rep'!$B$3,'Sales Appointments - Raw'!$L:$L,FALSE),0),1)</f>
        <v>0</v>
      </c>
      <c r="L33" s="33">
        <f ca="1">COUNTIFS('Knocking Metrics - Raw'!$B:$B,'Ambassadors - By Rep'!$A33,'Knocking Metrics - Raw'!$A:$A,"&gt;="&amp;'Ambassadors - By Rep'!$B$4)</f>
        <v>0</v>
      </c>
      <c r="M33" s="23">
        <f ca="1">SUMIFS('Knocking Metrics - Raw'!$F:$F,'Knocking Metrics - Raw'!$B:$B,'Ambassadors - By Rep'!$A33,'Knocking Metrics - Raw'!$A:$A,"&gt;="&amp;'Ambassadors - By Rep'!$B$4)</f>
        <v>0</v>
      </c>
      <c r="N33" s="23">
        <f t="shared" ca="1" si="0"/>
        <v>0</v>
      </c>
      <c r="O33" s="23">
        <f ca="1">SUMIFS('Knocking Metrics - Raw'!$G:$G,'Knocking Metrics - Raw'!$B:$B,'Ambassadors - By Rep'!$A33,'Knocking Metrics - Raw'!$A:$A,"&gt;="&amp;'Ambassadors - By Rep'!$B$4)</f>
        <v>0</v>
      </c>
      <c r="P33" s="23">
        <f ca="1">SUMIFS('Sales Appointments - Raw'!$O:$O,'Sales Appointments - Raw'!$B:$B,'Ambassadors - By Rep'!$A33,'Sales Appointments - Raw'!$E:$E,"&gt;="&amp;'Ambassadors - By Rep'!$B$4)</f>
        <v>1</v>
      </c>
      <c r="Q33" s="23">
        <f ca="1">COUNTIFS('Opportunities - Raw'!$C:$C,'Ambassadors - By Rep'!$A33,'Opportunities - Raw'!$B:$B,"&gt;="&amp;'Ambassadors - By Rep'!$B$4)</f>
        <v>1</v>
      </c>
      <c r="R33" s="20">
        <f ca="1">MIN(IFERROR($I33/COUNTIFS('Sales Appointments - Raw'!$B:$B,'Ambassadors - By Rep'!$A33,'Sales Appointments - Raw'!$E:$E,"&gt;="&amp;'Ambassadors - By Rep'!$B$4,'Sales Appointments - Raw'!$L:$L,FALSE),0),1)</f>
        <v>0</v>
      </c>
      <c r="S33" s="23">
        <f ca="1">COUNTIFS('Opportunities - Raw'!$C:$C,'Ambassadors - By Rep'!$A33,'Opportunities - Raw'!$H:$H,"&gt;="&amp;'Ambassadors - By Rep'!$B$4)</f>
        <v>1</v>
      </c>
      <c r="T33" s="34">
        <f ca="1">COUNTIFS('Opportunities - Raw'!$C:$C,'Ambassadors - By Rep'!$A33,'Opportunities - Raw'!$I:$I,"&gt;="&amp;'Ambassadors - By Rep'!$B$4)</f>
        <v>0</v>
      </c>
    </row>
    <row r="34" spans="1:28" x14ac:dyDescent="0.3">
      <c r="A34" s="6" t="s">
        <v>65</v>
      </c>
      <c r="B34" s="6" t="s">
        <v>21</v>
      </c>
      <c r="C34" s="33">
        <f ca="1">SUMIFS('Knocking Metrics - Raw'!$F:$F,'Knocking Metrics - Raw'!$B:$B,'Ambassadors - By Rep'!$A34,'Knocking Metrics - Raw'!$A:$A,'Ambassadors - By Rep'!$B$2-1)</f>
        <v>0</v>
      </c>
      <c r="D34" s="23">
        <f ca="1">SUMIFS('Knocking Metrics - Raw'!$G:$G,'Knocking Metrics - Raw'!$B:$B,'Ambassadors - By Rep'!$A34,'Knocking Metrics - Raw'!$A:$A,'Ambassadors - By Rep'!$B$2-1)</f>
        <v>0</v>
      </c>
      <c r="E34" s="23">
        <f ca="1">SUMIFS('Sales Appointments - Raw'!$O:$O,'Sales Appointments - Raw'!$B:$B,'Ambassadors - By Rep'!$A34,'Sales Appointments - Raw'!$E:$E,'Ambassadors - By Rep'!$B$2-1)</f>
        <v>0</v>
      </c>
      <c r="F34" s="34">
        <f ca="1">COUNTIFS('Opportunities - Raw'!$C:$C,'Ambassadors - By Rep'!A34,'Opportunities - Raw'!$B:$B,'Ambassadors - By Rep'!$B$2-1)</f>
        <v>0</v>
      </c>
      <c r="G34" s="23">
        <f ca="1">SUMIFS('Knocking Metrics - Raw'!$F:$F,'Knocking Metrics - Raw'!$B:$B,'Ambassadors - By Rep'!$A34,'Knocking Metrics - Raw'!$A:$A,"&gt;="&amp;'Ambassadors - By Rep'!$B$3)</f>
        <v>0</v>
      </c>
      <c r="H34" s="23">
        <f ca="1">SUMIFS('Knocking Metrics - Raw'!$G:$G,'Knocking Metrics - Raw'!$B:$B,'Ambassadors - By Rep'!$A34,'Knocking Metrics - Raw'!$A:$A,"&gt;="&amp;'Ambassadors - By Rep'!$B$3)</f>
        <v>0</v>
      </c>
      <c r="I34" s="23">
        <f ca="1">SUMIFS('Sales Appointments - Raw'!$O:$O,'Sales Appointments - Raw'!$B:$B,'Ambassadors - By Rep'!$A34,'Sales Appointments - Raw'!$E:$E,"&gt;="&amp;'Ambassadors - By Rep'!$B$3)</f>
        <v>0</v>
      </c>
      <c r="J34" s="23">
        <f ca="1">COUNTIFS('Opportunities - Raw'!$C:$C,'Ambassadors - By Rep'!$A34,'Opportunities - Raw'!$B:$B,"&gt;="&amp;'Ambassadors - By Rep'!$B$3)</f>
        <v>0</v>
      </c>
      <c r="K34" s="20">
        <f ca="1">MIN(IFERROR($I34/COUNTIFS('Sales Appointments - Raw'!$B:$B,'Ambassadors - By Rep'!$A34,'Sales Appointments - Raw'!$E:$E,"&gt;="&amp;'Ambassadors - By Rep'!$B$3,'Sales Appointments - Raw'!$L:$L,FALSE),0),1)</f>
        <v>0</v>
      </c>
      <c r="L34" s="33">
        <f ca="1">COUNTIFS('Knocking Metrics - Raw'!$B:$B,'Ambassadors - By Rep'!$A34,'Knocking Metrics - Raw'!$A:$A,"&gt;="&amp;'Ambassadors - By Rep'!$B$4)</f>
        <v>0</v>
      </c>
      <c r="M34" s="23">
        <f ca="1">SUMIFS('Knocking Metrics - Raw'!$F:$F,'Knocking Metrics - Raw'!$B:$B,'Ambassadors - By Rep'!$A34,'Knocking Metrics - Raw'!$A:$A,"&gt;="&amp;'Ambassadors - By Rep'!$B$4)</f>
        <v>0</v>
      </c>
      <c r="N34" s="23">
        <f t="shared" ca="1" si="0"/>
        <v>0</v>
      </c>
      <c r="O34" s="23">
        <f ca="1">SUMIFS('Knocking Metrics - Raw'!$G:$G,'Knocking Metrics - Raw'!$B:$B,'Ambassadors - By Rep'!$A34,'Knocking Metrics - Raw'!$A:$A,"&gt;="&amp;'Ambassadors - By Rep'!$B$4)</f>
        <v>0</v>
      </c>
      <c r="P34" s="23">
        <f ca="1">SUMIFS('Sales Appointments - Raw'!$O:$O,'Sales Appointments - Raw'!$B:$B,'Ambassadors - By Rep'!$A34,'Sales Appointments - Raw'!$E:$E,"&gt;="&amp;'Ambassadors - By Rep'!$B$4)</f>
        <v>0</v>
      </c>
      <c r="Q34" s="23">
        <f ca="1">COUNTIFS('Opportunities - Raw'!$C:$C,'Ambassadors - By Rep'!$A34,'Opportunities - Raw'!$B:$B,"&gt;="&amp;'Ambassadors - By Rep'!$B$4)</f>
        <v>0</v>
      </c>
      <c r="R34" s="20">
        <f ca="1">MIN(IFERROR($I34/COUNTIFS('Sales Appointments - Raw'!$B:$B,'Ambassadors - By Rep'!$A34,'Sales Appointments - Raw'!$E:$E,"&gt;="&amp;'Ambassadors - By Rep'!$B$4,'Sales Appointments - Raw'!$L:$L,FALSE),0),1)</f>
        <v>0</v>
      </c>
      <c r="S34" s="23">
        <f ca="1">COUNTIFS('Opportunities - Raw'!$C:$C,'Ambassadors - By Rep'!$A34,'Opportunities - Raw'!$H:$H,"&gt;="&amp;'Ambassadors - By Rep'!$B$4)</f>
        <v>0</v>
      </c>
      <c r="T34" s="34">
        <f ca="1">COUNTIFS('Opportunities - Raw'!$C:$C,'Ambassadors - By Rep'!$A34,'Opportunities - Raw'!$I:$I,"&gt;="&amp;'Ambassadors - By Rep'!$B$4)</f>
        <v>0</v>
      </c>
    </row>
    <row r="35" spans="1:28" x14ac:dyDescent="0.3">
      <c r="A35" s="6" t="s">
        <v>66</v>
      </c>
      <c r="B35" s="6" t="s">
        <v>25</v>
      </c>
      <c r="C35" s="33">
        <f ca="1">SUMIFS('Knocking Metrics - Raw'!$F:$F,'Knocking Metrics - Raw'!$B:$B,'Ambassadors - By Rep'!$A35,'Knocking Metrics - Raw'!$A:$A,'Ambassadors - By Rep'!$B$2-1)</f>
        <v>0</v>
      </c>
      <c r="D35" s="23">
        <f ca="1">SUMIFS('Knocking Metrics - Raw'!$G:$G,'Knocking Metrics - Raw'!$B:$B,'Ambassadors - By Rep'!$A35,'Knocking Metrics - Raw'!$A:$A,'Ambassadors - By Rep'!$B$2-1)</f>
        <v>0</v>
      </c>
      <c r="E35" s="23">
        <f ca="1">SUMIFS('Sales Appointments - Raw'!$O:$O,'Sales Appointments - Raw'!$B:$B,'Ambassadors - By Rep'!$A35,'Sales Appointments - Raw'!$E:$E,'Ambassadors - By Rep'!$B$2-1)</f>
        <v>0</v>
      </c>
      <c r="F35" s="34">
        <f ca="1">COUNTIFS('Opportunities - Raw'!$C:$C,'Ambassadors - By Rep'!A35,'Opportunities - Raw'!$B:$B,'Ambassadors - By Rep'!$B$2-1)</f>
        <v>0</v>
      </c>
      <c r="G35" s="23">
        <f ca="1">SUMIFS('Knocking Metrics - Raw'!$F:$F,'Knocking Metrics - Raw'!$B:$B,'Ambassadors - By Rep'!$A35,'Knocking Metrics - Raw'!$A:$A,"&gt;="&amp;'Ambassadors - By Rep'!$B$3)</f>
        <v>0</v>
      </c>
      <c r="H35" s="23">
        <f ca="1">SUMIFS('Knocking Metrics - Raw'!$G:$G,'Knocking Metrics - Raw'!$B:$B,'Ambassadors - By Rep'!$A35,'Knocking Metrics - Raw'!$A:$A,"&gt;="&amp;'Ambassadors - By Rep'!$B$3)</f>
        <v>0</v>
      </c>
      <c r="I35" s="23">
        <f ca="1">SUMIFS('Sales Appointments - Raw'!$O:$O,'Sales Appointments - Raw'!$B:$B,'Ambassadors - By Rep'!$A35,'Sales Appointments - Raw'!$E:$E,"&gt;="&amp;'Ambassadors - By Rep'!$B$3)</f>
        <v>2</v>
      </c>
      <c r="J35" s="23">
        <f ca="1">COUNTIFS('Opportunities - Raw'!$C:$C,'Ambassadors - By Rep'!$A35,'Opportunities - Raw'!$B:$B,"&gt;="&amp;'Ambassadors - By Rep'!$B$3)</f>
        <v>0</v>
      </c>
      <c r="K35" s="20">
        <f ca="1">MIN(IFERROR($I35/COUNTIFS('Sales Appointments - Raw'!$B:$B,'Ambassadors - By Rep'!$A35,'Sales Appointments - Raw'!$E:$E,"&gt;="&amp;'Ambassadors - By Rep'!$B$3,'Sales Appointments - Raw'!$L:$L,FALSE),0),1)</f>
        <v>0.66666666666666663</v>
      </c>
      <c r="L35" s="33">
        <f ca="1">COUNTIFS('Knocking Metrics - Raw'!$B:$B,'Ambassadors - By Rep'!$A35,'Knocking Metrics - Raw'!$A:$A,"&gt;="&amp;'Ambassadors - By Rep'!$B$4)</f>
        <v>10</v>
      </c>
      <c r="M35" s="23">
        <f ca="1">SUMIFS('Knocking Metrics - Raw'!$F:$F,'Knocking Metrics - Raw'!$B:$B,'Ambassadors - By Rep'!$A35,'Knocking Metrics - Raw'!$A:$A,"&gt;="&amp;'Ambassadors - By Rep'!$B$4)</f>
        <v>766</v>
      </c>
      <c r="N35" s="23">
        <f t="shared" ca="1" si="0"/>
        <v>76.599999999999994</v>
      </c>
      <c r="O35" s="23">
        <f ca="1">SUMIFS('Knocking Metrics - Raw'!$G:$G,'Knocking Metrics - Raw'!$B:$B,'Ambassadors - By Rep'!$A35,'Knocking Metrics - Raw'!$A:$A,"&gt;="&amp;'Ambassadors - By Rep'!$B$4)</f>
        <v>12</v>
      </c>
      <c r="P35" s="23">
        <f ca="1">SUMIFS('Sales Appointments - Raw'!$O:$O,'Sales Appointments - Raw'!$B:$B,'Ambassadors - By Rep'!$A35,'Sales Appointments - Raw'!$E:$E,"&gt;="&amp;'Ambassadors - By Rep'!$B$4)</f>
        <v>3</v>
      </c>
      <c r="Q35" s="23">
        <f ca="1">COUNTIFS('Opportunities - Raw'!$C:$C,'Ambassadors - By Rep'!$A35,'Opportunities - Raw'!$B:$B,"&gt;="&amp;'Ambassadors - By Rep'!$B$4)</f>
        <v>1</v>
      </c>
      <c r="R35" s="20">
        <f ca="1">MIN(IFERROR($I35/COUNTIFS('Sales Appointments - Raw'!$B:$B,'Ambassadors - By Rep'!$A35,'Sales Appointments - Raw'!$E:$E,"&gt;="&amp;'Ambassadors - By Rep'!$B$4,'Sales Appointments - Raw'!$L:$L,FALSE),0),1)</f>
        <v>0.2</v>
      </c>
      <c r="S35" s="23">
        <f ca="1">COUNTIFS('Opportunities - Raw'!$C:$C,'Ambassadors - By Rep'!$A35,'Opportunities - Raw'!$H:$H,"&gt;="&amp;'Ambassadors - By Rep'!$B$4)</f>
        <v>0</v>
      </c>
      <c r="T35" s="34">
        <f ca="1">COUNTIFS('Opportunities - Raw'!$C:$C,'Ambassadors - By Rep'!$A35,'Opportunities - Raw'!$I:$I,"&gt;="&amp;'Ambassadors - By Rep'!$B$4)</f>
        <v>0</v>
      </c>
      <c r="U35" s="15"/>
      <c r="V35" s="15"/>
      <c r="W35" s="15"/>
      <c r="X35" s="15"/>
      <c r="Y35" s="15"/>
      <c r="Z35" s="15"/>
      <c r="AA35" s="15"/>
      <c r="AB35" s="15"/>
    </row>
    <row r="36" spans="1:28" x14ac:dyDescent="0.3">
      <c r="A36" s="6" t="s">
        <v>67</v>
      </c>
      <c r="B36" s="6" t="s">
        <v>26</v>
      </c>
      <c r="C36" s="33">
        <f ca="1">SUMIFS('Knocking Metrics - Raw'!$F:$F,'Knocking Metrics - Raw'!$B:$B,'Ambassadors - By Rep'!$A36,'Knocking Metrics - Raw'!$A:$A,'Ambassadors - By Rep'!$B$2-1)</f>
        <v>96</v>
      </c>
      <c r="D36" s="23">
        <f ca="1">SUMIFS('Knocking Metrics - Raw'!$G:$G,'Knocking Metrics - Raw'!$B:$B,'Ambassadors - By Rep'!$A36,'Knocking Metrics - Raw'!$A:$A,'Ambassadors - By Rep'!$B$2-1)</f>
        <v>1</v>
      </c>
      <c r="E36" s="23">
        <f ca="1">SUMIFS('Sales Appointments - Raw'!$O:$O,'Sales Appointments - Raw'!$B:$B,'Ambassadors - By Rep'!$A36,'Sales Appointments - Raw'!$E:$E,'Ambassadors - By Rep'!$B$2-1)</f>
        <v>0</v>
      </c>
      <c r="F36" s="34">
        <f ca="1">COUNTIFS('Opportunities - Raw'!$C:$C,'Ambassadors - By Rep'!A36,'Opportunities - Raw'!$B:$B,'Ambassadors - By Rep'!$B$2-1)</f>
        <v>0</v>
      </c>
      <c r="G36" s="23">
        <f ca="1">SUMIFS('Knocking Metrics - Raw'!$F:$F,'Knocking Metrics - Raw'!$B:$B,'Ambassadors - By Rep'!$A36,'Knocking Metrics - Raw'!$A:$A,"&gt;="&amp;'Ambassadors - By Rep'!$B$3)</f>
        <v>347</v>
      </c>
      <c r="H36" s="23">
        <f ca="1">SUMIFS('Knocking Metrics - Raw'!$G:$G,'Knocking Metrics - Raw'!$B:$B,'Ambassadors - By Rep'!$A36,'Knocking Metrics - Raw'!$A:$A,"&gt;="&amp;'Ambassadors - By Rep'!$B$3)</f>
        <v>3</v>
      </c>
      <c r="I36" s="23">
        <f ca="1">SUMIFS('Sales Appointments - Raw'!$O:$O,'Sales Appointments - Raw'!$B:$B,'Ambassadors - By Rep'!$A36,'Sales Appointments - Raw'!$E:$E,"&gt;="&amp;'Ambassadors - By Rep'!$B$3)</f>
        <v>1</v>
      </c>
      <c r="J36" s="23">
        <f ca="1">COUNTIFS('Opportunities - Raw'!$C:$C,'Ambassadors - By Rep'!$A36,'Opportunities - Raw'!$B:$B,"&gt;="&amp;'Ambassadors - By Rep'!$B$3)</f>
        <v>0</v>
      </c>
      <c r="K36" s="20">
        <f ca="1">MIN(IFERROR($I36/COUNTIFS('Sales Appointments - Raw'!$B:$B,'Ambassadors - By Rep'!$A36,'Sales Appointments - Raw'!$E:$E,"&gt;="&amp;'Ambassadors - By Rep'!$B$3,'Sales Appointments - Raw'!$L:$L,FALSE),0),1)</f>
        <v>0.5</v>
      </c>
      <c r="L36" s="33">
        <f ca="1">COUNTIFS('Knocking Metrics - Raw'!$B:$B,'Ambassadors - By Rep'!$A36,'Knocking Metrics - Raw'!$A:$A,"&gt;="&amp;'Ambassadors - By Rep'!$B$4)</f>
        <v>11</v>
      </c>
      <c r="M36" s="23">
        <f ca="1">SUMIFS('Knocking Metrics - Raw'!$F:$F,'Knocking Metrics - Raw'!$B:$B,'Ambassadors - By Rep'!$A36,'Knocking Metrics - Raw'!$A:$A,"&gt;="&amp;'Ambassadors - By Rep'!$B$4)</f>
        <v>1168</v>
      </c>
      <c r="N36" s="23">
        <f t="shared" ca="1" si="0"/>
        <v>106.18181818181819</v>
      </c>
      <c r="O36" s="23">
        <f ca="1">SUMIFS('Knocking Metrics - Raw'!$G:$G,'Knocking Metrics - Raw'!$B:$B,'Ambassadors - By Rep'!$A36,'Knocking Metrics - Raw'!$A:$A,"&gt;="&amp;'Ambassadors - By Rep'!$B$4)</f>
        <v>9</v>
      </c>
      <c r="P36" s="23">
        <f ca="1">SUMIFS('Sales Appointments - Raw'!$O:$O,'Sales Appointments - Raw'!$B:$B,'Ambassadors - By Rep'!$A36,'Sales Appointments - Raw'!$E:$E,"&gt;="&amp;'Ambassadors - By Rep'!$B$4)</f>
        <v>3</v>
      </c>
      <c r="Q36" s="23">
        <f ca="1">COUNTIFS('Opportunities - Raw'!$C:$C,'Ambassadors - By Rep'!$A36,'Opportunities - Raw'!$B:$B,"&gt;="&amp;'Ambassadors - By Rep'!$B$4)</f>
        <v>0</v>
      </c>
      <c r="R36" s="20">
        <f ca="1">MIN(IFERROR($I36/COUNTIFS('Sales Appointments - Raw'!$B:$B,'Ambassadors - By Rep'!$A36,'Sales Appointments - Raw'!$E:$E,"&gt;="&amp;'Ambassadors - By Rep'!$B$4,'Sales Appointments - Raw'!$L:$L,FALSE),0),1)</f>
        <v>0.1</v>
      </c>
      <c r="S36" s="23">
        <f ca="1">COUNTIFS('Opportunities - Raw'!$C:$C,'Ambassadors - By Rep'!$A36,'Opportunities - Raw'!$H:$H,"&gt;="&amp;'Ambassadors - By Rep'!$B$4)</f>
        <v>0</v>
      </c>
      <c r="T36" s="34">
        <f ca="1">COUNTIFS('Opportunities - Raw'!$C:$C,'Ambassadors - By Rep'!$A36,'Opportunities - Raw'!$I:$I,"&gt;="&amp;'Ambassadors - By Rep'!$B$4)</f>
        <v>0</v>
      </c>
      <c r="U36" s="20"/>
      <c r="V36" s="21"/>
      <c r="W36" s="22"/>
      <c r="X36" s="20"/>
      <c r="Y36" s="23"/>
      <c r="Z36" s="20"/>
      <c r="AA36" s="23"/>
      <c r="AB36" s="23"/>
    </row>
    <row r="37" spans="1:28" x14ac:dyDescent="0.3">
      <c r="A37" s="6" t="s">
        <v>68</v>
      </c>
      <c r="B37" s="6" t="s">
        <v>25</v>
      </c>
      <c r="C37" s="33">
        <f ca="1">SUMIFS('Knocking Metrics - Raw'!$F:$F,'Knocking Metrics - Raw'!$B:$B,'Ambassadors - By Rep'!$A37,'Knocking Metrics - Raw'!$A:$A,'Ambassadors - By Rep'!$B$2-1)</f>
        <v>113</v>
      </c>
      <c r="D37" s="23">
        <f ca="1">SUMIFS('Knocking Metrics - Raw'!$G:$G,'Knocking Metrics - Raw'!$B:$B,'Ambassadors - By Rep'!$A37,'Knocking Metrics - Raw'!$A:$A,'Ambassadors - By Rep'!$B$2-1)</f>
        <v>0</v>
      </c>
      <c r="E37" s="23">
        <f ca="1">SUMIFS('Sales Appointments - Raw'!$O:$O,'Sales Appointments - Raw'!$B:$B,'Ambassadors - By Rep'!$A37,'Sales Appointments - Raw'!$E:$E,'Ambassadors - By Rep'!$B$2-1)</f>
        <v>0</v>
      </c>
      <c r="F37" s="34">
        <f ca="1">COUNTIFS('Opportunities - Raw'!$C:$C,'Ambassadors - By Rep'!A37,'Opportunities - Raw'!$B:$B,'Ambassadors - By Rep'!$B$2-1)</f>
        <v>0</v>
      </c>
      <c r="G37" s="23">
        <f ca="1">SUMIFS('Knocking Metrics - Raw'!$F:$F,'Knocking Metrics - Raw'!$B:$B,'Ambassadors - By Rep'!$A37,'Knocking Metrics - Raw'!$A:$A,"&gt;="&amp;'Ambassadors - By Rep'!$B$3)</f>
        <v>113</v>
      </c>
      <c r="H37" s="23">
        <f ca="1">SUMIFS('Knocking Metrics - Raw'!$G:$G,'Knocking Metrics - Raw'!$B:$B,'Ambassadors - By Rep'!$A37,'Knocking Metrics - Raw'!$A:$A,"&gt;="&amp;'Ambassadors - By Rep'!$B$3)</f>
        <v>0</v>
      </c>
      <c r="I37" s="23">
        <f ca="1">SUMIFS('Sales Appointments - Raw'!$O:$O,'Sales Appointments - Raw'!$B:$B,'Ambassadors - By Rep'!$A37,'Sales Appointments - Raw'!$E:$E,"&gt;="&amp;'Ambassadors - By Rep'!$B$3)</f>
        <v>1</v>
      </c>
      <c r="J37" s="23">
        <f ca="1">COUNTIFS('Opportunities - Raw'!$C:$C,'Ambassadors - By Rep'!$A37,'Opportunities - Raw'!$B:$B,"&gt;="&amp;'Ambassadors - By Rep'!$B$3)</f>
        <v>0</v>
      </c>
      <c r="K37" s="20">
        <f ca="1">MIN(IFERROR($I37/COUNTIFS('Sales Appointments - Raw'!$B:$B,'Ambassadors - By Rep'!$A37,'Sales Appointments - Raw'!$E:$E,"&gt;="&amp;'Ambassadors - By Rep'!$B$3,'Sales Appointments - Raw'!$L:$L,FALSE),0),1)</f>
        <v>0.5</v>
      </c>
      <c r="L37" s="33">
        <f ca="1">COUNTIFS('Knocking Metrics - Raw'!$B:$B,'Ambassadors - By Rep'!$A37,'Knocking Metrics - Raw'!$A:$A,"&gt;="&amp;'Ambassadors - By Rep'!$B$4)</f>
        <v>10</v>
      </c>
      <c r="M37" s="23">
        <f ca="1">SUMIFS('Knocking Metrics - Raw'!$F:$F,'Knocking Metrics - Raw'!$B:$B,'Ambassadors - By Rep'!$A37,'Knocking Metrics - Raw'!$A:$A,"&gt;="&amp;'Ambassadors - By Rep'!$B$4)</f>
        <v>689</v>
      </c>
      <c r="N37" s="23">
        <f t="shared" ca="1" si="0"/>
        <v>68.900000000000006</v>
      </c>
      <c r="O37" s="23">
        <f ca="1">SUMIFS('Knocking Metrics - Raw'!$G:$G,'Knocking Metrics - Raw'!$B:$B,'Ambassadors - By Rep'!$A37,'Knocking Metrics - Raw'!$A:$A,"&gt;="&amp;'Ambassadors - By Rep'!$B$4)</f>
        <v>11</v>
      </c>
      <c r="P37" s="23">
        <f ca="1">SUMIFS('Sales Appointments - Raw'!$O:$O,'Sales Appointments - Raw'!$B:$B,'Ambassadors - By Rep'!$A37,'Sales Appointments - Raw'!$E:$E,"&gt;="&amp;'Ambassadors - By Rep'!$B$4)</f>
        <v>7</v>
      </c>
      <c r="Q37" s="23">
        <f ca="1">COUNTIFS('Opportunities - Raw'!$C:$C,'Ambassadors - By Rep'!$A37,'Opportunities - Raw'!$B:$B,"&gt;="&amp;'Ambassadors - By Rep'!$B$4)</f>
        <v>3</v>
      </c>
      <c r="R37" s="20">
        <f ca="1">MIN(IFERROR($I37/COUNTIFS('Sales Appointments - Raw'!$B:$B,'Ambassadors - By Rep'!$A37,'Sales Appointments - Raw'!$E:$E,"&gt;="&amp;'Ambassadors - By Rep'!$B$4,'Sales Appointments - Raw'!$L:$L,FALSE),0),1)</f>
        <v>7.1428571428571425E-2</v>
      </c>
      <c r="S37" s="23">
        <f ca="1">COUNTIFS('Opportunities - Raw'!$C:$C,'Ambassadors - By Rep'!$A37,'Opportunities - Raw'!$H:$H,"&gt;="&amp;'Ambassadors - By Rep'!$B$4)</f>
        <v>2</v>
      </c>
      <c r="T37" s="34">
        <f ca="1">COUNTIFS('Opportunities - Raw'!$C:$C,'Ambassadors - By Rep'!$A37,'Opportunities - Raw'!$I:$I,"&gt;="&amp;'Ambassadors - By Rep'!$B$4)</f>
        <v>0</v>
      </c>
      <c r="U37" s="20"/>
      <c r="V37" s="21"/>
      <c r="W37" s="22"/>
      <c r="X37" s="20"/>
      <c r="Y37" s="23"/>
      <c r="Z37" s="20"/>
      <c r="AA37" s="23"/>
      <c r="AB37" s="23"/>
    </row>
    <row r="38" spans="1:28" x14ac:dyDescent="0.3">
      <c r="A38" s="6" t="s">
        <v>69</v>
      </c>
      <c r="B38" s="6" t="s">
        <v>25</v>
      </c>
      <c r="C38" s="33">
        <f ca="1">SUMIFS('Knocking Metrics - Raw'!$F:$F,'Knocking Metrics - Raw'!$B:$B,'Ambassadors - By Rep'!$A38,'Knocking Metrics - Raw'!$A:$A,'Ambassadors - By Rep'!$B$2-1)</f>
        <v>112</v>
      </c>
      <c r="D38" s="23">
        <f ca="1">SUMIFS('Knocking Metrics - Raw'!$G:$G,'Knocking Metrics - Raw'!$B:$B,'Ambassadors - By Rep'!$A38,'Knocking Metrics - Raw'!$A:$A,'Ambassadors - By Rep'!$B$2-1)</f>
        <v>0</v>
      </c>
      <c r="E38" s="23">
        <f ca="1">SUMIFS('Sales Appointments - Raw'!$O:$O,'Sales Appointments - Raw'!$B:$B,'Ambassadors - By Rep'!$A38,'Sales Appointments - Raw'!$E:$E,'Ambassadors - By Rep'!$B$2-1)</f>
        <v>0</v>
      </c>
      <c r="F38" s="34">
        <f ca="1">COUNTIFS('Opportunities - Raw'!$C:$C,'Ambassadors - By Rep'!A38,'Opportunities - Raw'!$B:$B,'Ambassadors - By Rep'!$B$2-1)</f>
        <v>0</v>
      </c>
      <c r="G38" s="23">
        <f ca="1">SUMIFS('Knocking Metrics - Raw'!$F:$F,'Knocking Metrics - Raw'!$B:$B,'Ambassadors - By Rep'!$A38,'Knocking Metrics - Raw'!$A:$A,"&gt;="&amp;'Ambassadors - By Rep'!$B$3)</f>
        <v>194</v>
      </c>
      <c r="H38" s="23">
        <f ca="1">SUMIFS('Knocking Metrics - Raw'!$G:$G,'Knocking Metrics - Raw'!$B:$B,'Ambassadors - By Rep'!$A38,'Knocking Metrics - Raw'!$A:$A,"&gt;="&amp;'Ambassadors - By Rep'!$B$3)</f>
        <v>1</v>
      </c>
      <c r="I38" s="23">
        <f ca="1">SUMIFS('Sales Appointments - Raw'!$O:$O,'Sales Appointments - Raw'!$B:$B,'Ambassadors - By Rep'!$A38,'Sales Appointments - Raw'!$E:$E,"&gt;="&amp;'Ambassadors - By Rep'!$B$3)</f>
        <v>0</v>
      </c>
      <c r="J38" s="23">
        <f ca="1">COUNTIFS('Opportunities - Raw'!$C:$C,'Ambassadors - By Rep'!$A38,'Opportunities - Raw'!$B:$B,"&gt;="&amp;'Ambassadors - By Rep'!$B$3)</f>
        <v>0</v>
      </c>
      <c r="K38" s="20">
        <f ca="1">MIN(IFERROR($I38/COUNTIFS('Sales Appointments - Raw'!$B:$B,'Ambassadors - By Rep'!$A38,'Sales Appointments - Raw'!$E:$E,"&gt;="&amp;'Ambassadors - By Rep'!$B$3,'Sales Appointments - Raw'!$L:$L,FALSE),0),1)</f>
        <v>0</v>
      </c>
      <c r="L38" s="33">
        <f ca="1">COUNTIFS('Knocking Metrics - Raw'!$B:$B,'Ambassadors - By Rep'!$A38,'Knocking Metrics - Raw'!$A:$A,"&gt;="&amp;'Ambassadors - By Rep'!$B$4)</f>
        <v>2</v>
      </c>
      <c r="M38" s="23">
        <f ca="1">SUMIFS('Knocking Metrics - Raw'!$F:$F,'Knocking Metrics - Raw'!$B:$B,'Ambassadors - By Rep'!$A38,'Knocking Metrics - Raw'!$A:$A,"&gt;="&amp;'Ambassadors - By Rep'!$B$4)</f>
        <v>194</v>
      </c>
      <c r="N38" s="23">
        <f t="shared" ca="1" si="0"/>
        <v>97</v>
      </c>
      <c r="O38" s="23">
        <f ca="1">SUMIFS('Knocking Metrics - Raw'!$G:$G,'Knocking Metrics - Raw'!$B:$B,'Ambassadors - By Rep'!$A38,'Knocking Metrics - Raw'!$A:$A,"&gt;="&amp;'Ambassadors - By Rep'!$B$4)</f>
        <v>1</v>
      </c>
      <c r="P38" s="23">
        <f ca="1">SUMIFS('Sales Appointments - Raw'!$O:$O,'Sales Appointments - Raw'!$B:$B,'Ambassadors - By Rep'!$A38,'Sales Appointments - Raw'!$E:$E,"&gt;="&amp;'Ambassadors - By Rep'!$B$4)</f>
        <v>0</v>
      </c>
      <c r="Q38" s="23">
        <f ca="1">COUNTIFS('Opportunities - Raw'!$C:$C,'Ambassadors - By Rep'!$A38,'Opportunities - Raw'!$B:$B,"&gt;="&amp;'Ambassadors - By Rep'!$B$4)</f>
        <v>0</v>
      </c>
      <c r="R38" s="20">
        <f ca="1">MIN(IFERROR($I38/COUNTIFS('Sales Appointments - Raw'!$B:$B,'Ambassadors - By Rep'!$A38,'Sales Appointments - Raw'!$E:$E,"&gt;="&amp;'Ambassadors - By Rep'!$B$4,'Sales Appointments - Raw'!$L:$L,FALSE),0),1)</f>
        <v>0</v>
      </c>
      <c r="S38" s="23">
        <f ca="1">COUNTIFS('Opportunities - Raw'!$C:$C,'Ambassadors - By Rep'!$A38,'Opportunities - Raw'!$H:$H,"&gt;="&amp;'Ambassadors - By Rep'!$B$4)</f>
        <v>0</v>
      </c>
      <c r="T38" s="34">
        <f ca="1">COUNTIFS('Opportunities - Raw'!$C:$C,'Ambassadors - By Rep'!$A38,'Opportunities - Raw'!$I:$I,"&gt;="&amp;'Ambassadors - By Rep'!$B$4)</f>
        <v>0</v>
      </c>
      <c r="U38" s="20"/>
      <c r="V38" s="21"/>
      <c r="W38" s="22"/>
      <c r="X38" s="20"/>
      <c r="Y38" s="23"/>
      <c r="Z38" s="20"/>
      <c r="AA38" s="23"/>
      <c r="AB38" s="23"/>
    </row>
    <row r="39" spans="1:28" x14ac:dyDescent="0.3">
      <c r="A39" s="6" t="s">
        <v>70</v>
      </c>
      <c r="B39" s="6" t="s">
        <v>20</v>
      </c>
      <c r="C39" s="33">
        <f ca="1">SUMIFS('Knocking Metrics - Raw'!$F:$F,'Knocking Metrics - Raw'!$B:$B,'Ambassadors - By Rep'!$A39,'Knocking Metrics - Raw'!$A:$A,'Ambassadors - By Rep'!$B$2-1)</f>
        <v>0</v>
      </c>
      <c r="D39" s="23">
        <f ca="1">SUMIFS('Knocking Metrics - Raw'!$G:$G,'Knocking Metrics - Raw'!$B:$B,'Ambassadors - By Rep'!$A39,'Knocking Metrics - Raw'!$A:$A,'Ambassadors - By Rep'!$B$2-1)</f>
        <v>0</v>
      </c>
      <c r="E39" s="23">
        <f ca="1">SUMIFS('Sales Appointments - Raw'!$O:$O,'Sales Appointments - Raw'!$B:$B,'Ambassadors - By Rep'!$A39,'Sales Appointments - Raw'!$E:$E,'Ambassadors - By Rep'!$B$2-1)</f>
        <v>0</v>
      </c>
      <c r="F39" s="34">
        <f ca="1">COUNTIFS('Opportunities - Raw'!$C:$C,'Ambassadors - By Rep'!A39,'Opportunities - Raw'!$B:$B,'Ambassadors - By Rep'!$B$2-1)</f>
        <v>0</v>
      </c>
      <c r="G39" s="23">
        <f ca="1">SUMIFS('Knocking Metrics - Raw'!$F:$F,'Knocking Metrics - Raw'!$B:$B,'Ambassadors - By Rep'!$A39,'Knocking Metrics - Raw'!$A:$A,"&gt;="&amp;'Ambassadors - By Rep'!$B$3)</f>
        <v>0</v>
      </c>
      <c r="H39" s="23">
        <f ca="1">SUMIFS('Knocking Metrics - Raw'!$G:$G,'Knocking Metrics - Raw'!$B:$B,'Ambassadors - By Rep'!$A39,'Knocking Metrics - Raw'!$A:$A,"&gt;="&amp;'Ambassadors - By Rep'!$B$3)</f>
        <v>0</v>
      </c>
      <c r="I39" s="23">
        <f ca="1">SUMIFS('Sales Appointments - Raw'!$O:$O,'Sales Appointments - Raw'!$B:$B,'Ambassadors - By Rep'!$A39,'Sales Appointments - Raw'!$E:$E,"&gt;="&amp;'Ambassadors - By Rep'!$B$3)</f>
        <v>2</v>
      </c>
      <c r="J39" s="23">
        <f ca="1">COUNTIFS('Opportunities - Raw'!$C:$C,'Ambassadors - By Rep'!$A39,'Opportunities - Raw'!$B:$B,"&gt;="&amp;'Ambassadors - By Rep'!$B$3)</f>
        <v>1</v>
      </c>
      <c r="K39" s="20">
        <f ca="1">MIN(IFERROR($I39/COUNTIFS('Sales Appointments - Raw'!$B:$B,'Ambassadors - By Rep'!$A39,'Sales Appointments - Raw'!$E:$E,"&gt;="&amp;'Ambassadors - By Rep'!$B$3,'Sales Appointments - Raw'!$L:$L,FALSE),0),1)</f>
        <v>0.66666666666666663</v>
      </c>
      <c r="L39" s="33">
        <f ca="1">COUNTIFS('Knocking Metrics - Raw'!$B:$B,'Ambassadors - By Rep'!$A39,'Knocking Metrics - Raw'!$A:$A,"&gt;="&amp;'Ambassadors - By Rep'!$B$4)</f>
        <v>5</v>
      </c>
      <c r="M39" s="23">
        <f ca="1">SUMIFS('Knocking Metrics - Raw'!$F:$F,'Knocking Metrics - Raw'!$B:$B,'Ambassadors - By Rep'!$A39,'Knocking Metrics - Raw'!$A:$A,"&gt;="&amp;'Ambassadors - By Rep'!$B$4)</f>
        <v>538</v>
      </c>
      <c r="N39" s="23">
        <f t="shared" ca="1" si="0"/>
        <v>107.6</v>
      </c>
      <c r="O39" s="23">
        <f ca="1">SUMIFS('Knocking Metrics - Raw'!$G:$G,'Knocking Metrics - Raw'!$B:$B,'Ambassadors - By Rep'!$A39,'Knocking Metrics - Raw'!$A:$A,"&gt;="&amp;'Ambassadors - By Rep'!$B$4)</f>
        <v>2</v>
      </c>
      <c r="P39" s="23">
        <f ca="1">SUMIFS('Sales Appointments - Raw'!$O:$O,'Sales Appointments - Raw'!$B:$B,'Ambassadors - By Rep'!$A39,'Sales Appointments - Raw'!$E:$E,"&gt;="&amp;'Ambassadors - By Rep'!$B$4)</f>
        <v>2</v>
      </c>
      <c r="Q39" s="23">
        <f ca="1">COUNTIFS('Opportunities - Raw'!$C:$C,'Ambassadors - By Rep'!$A39,'Opportunities - Raw'!$B:$B,"&gt;="&amp;'Ambassadors - By Rep'!$B$4)</f>
        <v>1</v>
      </c>
      <c r="R39" s="20">
        <f ca="1">MIN(IFERROR($I39/COUNTIFS('Sales Appointments - Raw'!$B:$B,'Ambassadors - By Rep'!$A39,'Sales Appointments - Raw'!$E:$E,"&gt;="&amp;'Ambassadors - By Rep'!$B$4,'Sales Appointments - Raw'!$L:$L,FALSE),0),1)</f>
        <v>0.4</v>
      </c>
      <c r="S39" s="23">
        <f ca="1">COUNTIFS('Opportunities - Raw'!$C:$C,'Ambassadors - By Rep'!$A39,'Opportunities - Raw'!$H:$H,"&gt;="&amp;'Ambassadors - By Rep'!$B$4)</f>
        <v>2</v>
      </c>
      <c r="T39" s="34">
        <f ca="1">COUNTIFS('Opportunities - Raw'!$C:$C,'Ambassadors - By Rep'!$A39,'Opportunities - Raw'!$I:$I,"&gt;="&amp;'Ambassadors - By Rep'!$B$4)</f>
        <v>0</v>
      </c>
      <c r="U39" s="20"/>
      <c r="V39" s="21"/>
      <c r="W39" s="22"/>
      <c r="X39" s="20"/>
      <c r="Y39" s="23"/>
      <c r="Z39" s="20"/>
      <c r="AA39" s="23"/>
      <c r="AB39" s="23"/>
    </row>
    <row r="40" spans="1:28" x14ac:dyDescent="0.3">
      <c r="A40" s="6" t="s">
        <v>71</v>
      </c>
      <c r="B40" s="6" t="s">
        <v>23</v>
      </c>
      <c r="C40" s="33">
        <f ca="1">SUMIFS('Knocking Metrics - Raw'!$F:$F,'Knocking Metrics - Raw'!$B:$B,'Ambassadors - By Rep'!$A40,'Knocking Metrics - Raw'!$A:$A,'Ambassadors - By Rep'!$B$2-1)</f>
        <v>144</v>
      </c>
      <c r="D40" s="23">
        <f ca="1">SUMIFS('Knocking Metrics - Raw'!$G:$G,'Knocking Metrics - Raw'!$B:$B,'Ambassadors - By Rep'!$A40,'Knocking Metrics - Raw'!$A:$A,'Ambassadors - By Rep'!$B$2-1)</f>
        <v>2</v>
      </c>
      <c r="E40" s="23">
        <f ca="1">SUMIFS('Sales Appointments - Raw'!$O:$O,'Sales Appointments - Raw'!$B:$B,'Ambassadors - By Rep'!$A40,'Sales Appointments - Raw'!$E:$E,'Ambassadors - By Rep'!$B$2-1)</f>
        <v>0</v>
      </c>
      <c r="F40" s="34">
        <f ca="1">COUNTIFS('Opportunities - Raw'!$C:$C,'Ambassadors - By Rep'!A40,'Opportunities - Raw'!$B:$B,'Ambassadors - By Rep'!$B$2-1)</f>
        <v>0</v>
      </c>
      <c r="G40" s="23">
        <f ca="1">SUMIFS('Knocking Metrics - Raw'!$F:$F,'Knocking Metrics - Raw'!$B:$B,'Ambassadors - By Rep'!$A40,'Knocking Metrics - Raw'!$A:$A,"&gt;="&amp;'Ambassadors - By Rep'!$B$3)</f>
        <v>362</v>
      </c>
      <c r="H40" s="23">
        <f ca="1">SUMIFS('Knocking Metrics - Raw'!$G:$G,'Knocking Metrics - Raw'!$B:$B,'Ambassadors - By Rep'!$A40,'Knocking Metrics - Raw'!$A:$A,"&gt;="&amp;'Ambassadors - By Rep'!$B$3)</f>
        <v>4</v>
      </c>
      <c r="I40" s="23">
        <f ca="1">SUMIFS('Sales Appointments - Raw'!$O:$O,'Sales Appointments - Raw'!$B:$B,'Ambassadors - By Rep'!$A40,'Sales Appointments - Raw'!$E:$E,"&gt;="&amp;'Ambassadors - By Rep'!$B$3)</f>
        <v>0</v>
      </c>
      <c r="J40" s="23">
        <f ca="1">COUNTIFS('Opportunities - Raw'!$C:$C,'Ambassadors - By Rep'!$A40,'Opportunities - Raw'!$B:$B,"&gt;="&amp;'Ambassadors - By Rep'!$B$3)</f>
        <v>0</v>
      </c>
      <c r="K40" s="20">
        <f ca="1">MIN(IFERROR($I40/COUNTIFS('Sales Appointments - Raw'!$B:$B,'Ambassadors - By Rep'!$A40,'Sales Appointments - Raw'!$E:$E,"&gt;="&amp;'Ambassadors - By Rep'!$B$3,'Sales Appointments - Raw'!$L:$L,FALSE),0),1)</f>
        <v>0</v>
      </c>
      <c r="L40" s="33">
        <f ca="1">COUNTIFS('Knocking Metrics - Raw'!$B:$B,'Ambassadors - By Rep'!$A40,'Knocking Metrics - Raw'!$A:$A,"&gt;="&amp;'Ambassadors - By Rep'!$B$4)</f>
        <v>12</v>
      </c>
      <c r="M40" s="23">
        <f ca="1">SUMIFS('Knocking Metrics - Raw'!$F:$F,'Knocking Metrics - Raw'!$B:$B,'Ambassadors - By Rep'!$A40,'Knocking Metrics - Raw'!$A:$A,"&gt;="&amp;'Ambassadors - By Rep'!$B$4)</f>
        <v>1215</v>
      </c>
      <c r="N40" s="23">
        <f t="shared" ca="1" si="0"/>
        <v>101.25</v>
      </c>
      <c r="O40" s="23">
        <f ca="1">SUMIFS('Knocking Metrics - Raw'!$G:$G,'Knocking Metrics - Raw'!$B:$B,'Ambassadors - By Rep'!$A40,'Knocking Metrics - Raw'!$A:$A,"&gt;="&amp;'Ambassadors - By Rep'!$B$4)</f>
        <v>10</v>
      </c>
      <c r="P40" s="23">
        <f ca="1">SUMIFS('Sales Appointments - Raw'!$O:$O,'Sales Appointments - Raw'!$B:$B,'Ambassadors - By Rep'!$A40,'Sales Appointments - Raw'!$E:$E,"&gt;="&amp;'Ambassadors - By Rep'!$B$4)</f>
        <v>4</v>
      </c>
      <c r="Q40" s="23">
        <f ca="1">COUNTIFS('Opportunities - Raw'!$C:$C,'Ambassadors - By Rep'!$A40,'Opportunities - Raw'!$B:$B,"&gt;="&amp;'Ambassadors - By Rep'!$B$4)</f>
        <v>1</v>
      </c>
      <c r="R40" s="20">
        <f ca="1">MIN(IFERROR($I40/COUNTIFS('Sales Appointments - Raw'!$B:$B,'Ambassadors - By Rep'!$A40,'Sales Appointments - Raw'!$E:$E,"&gt;="&amp;'Ambassadors - By Rep'!$B$4,'Sales Appointments - Raw'!$L:$L,FALSE),0),1)</f>
        <v>0</v>
      </c>
      <c r="S40" s="23">
        <f ca="1">COUNTIFS('Opportunities - Raw'!$C:$C,'Ambassadors - By Rep'!$A40,'Opportunities - Raw'!$H:$H,"&gt;="&amp;'Ambassadors - By Rep'!$B$4)</f>
        <v>0</v>
      </c>
      <c r="T40" s="34">
        <f ca="1">COUNTIFS('Opportunities - Raw'!$C:$C,'Ambassadors - By Rep'!$A40,'Opportunities - Raw'!$I:$I,"&gt;="&amp;'Ambassadors - By Rep'!$B$4)</f>
        <v>0</v>
      </c>
      <c r="U40" s="20"/>
      <c r="V40" s="21"/>
      <c r="W40" s="22"/>
      <c r="X40" s="20"/>
      <c r="Y40" s="23"/>
      <c r="Z40" s="20"/>
      <c r="AA40" s="23"/>
      <c r="AB40" s="23"/>
    </row>
    <row r="41" spans="1:28" x14ac:dyDescent="0.3">
      <c r="A41" s="6" t="s">
        <v>72</v>
      </c>
      <c r="B41" s="6" t="s">
        <v>20</v>
      </c>
      <c r="C41" s="33">
        <f ca="1">SUMIFS('Knocking Metrics - Raw'!$F:$F,'Knocking Metrics - Raw'!$B:$B,'Ambassadors - By Rep'!$A41,'Knocking Metrics - Raw'!$A:$A,'Ambassadors - By Rep'!$B$2-1)</f>
        <v>0</v>
      </c>
      <c r="D41" s="23">
        <f ca="1">SUMIFS('Knocking Metrics - Raw'!$G:$G,'Knocking Metrics - Raw'!$B:$B,'Ambassadors - By Rep'!$A41,'Knocking Metrics - Raw'!$A:$A,'Ambassadors - By Rep'!$B$2-1)</f>
        <v>0</v>
      </c>
      <c r="E41" s="23">
        <f ca="1">SUMIFS('Sales Appointments - Raw'!$O:$O,'Sales Appointments - Raw'!$B:$B,'Ambassadors - By Rep'!$A41,'Sales Appointments - Raw'!$E:$E,'Ambassadors - By Rep'!$B$2-1)</f>
        <v>0</v>
      </c>
      <c r="F41" s="34">
        <f ca="1">COUNTIFS('Opportunities - Raw'!$C:$C,'Ambassadors - By Rep'!A41,'Opportunities - Raw'!$B:$B,'Ambassadors - By Rep'!$B$2-1)</f>
        <v>0</v>
      </c>
      <c r="G41" s="23">
        <f ca="1">SUMIFS('Knocking Metrics - Raw'!$F:$F,'Knocking Metrics - Raw'!$B:$B,'Ambassadors - By Rep'!$A41,'Knocking Metrics - Raw'!$A:$A,"&gt;="&amp;'Ambassadors - By Rep'!$B$3)</f>
        <v>0</v>
      </c>
      <c r="H41" s="23">
        <f ca="1">SUMIFS('Knocking Metrics - Raw'!$G:$G,'Knocking Metrics - Raw'!$B:$B,'Ambassadors - By Rep'!$A41,'Knocking Metrics - Raw'!$A:$A,"&gt;="&amp;'Ambassadors - By Rep'!$B$3)</f>
        <v>0</v>
      </c>
      <c r="I41" s="23">
        <f ca="1">SUMIFS('Sales Appointments - Raw'!$O:$O,'Sales Appointments - Raw'!$B:$B,'Ambassadors - By Rep'!$A41,'Sales Appointments - Raw'!$E:$E,"&gt;="&amp;'Ambassadors - By Rep'!$B$3)</f>
        <v>0</v>
      </c>
      <c r="J41" s="23">
        <f ca="1">COUNTIFS('Opportunities - Raw'!$C:$C,'Ambassadors - By Rep'!$A41,'Opportunities - Raw'!$B:$B,"&gt;="&amp;'Ambassadors - By Rep'!$B$3)</f>
        <v>0</v>
      </c>
      <c r="K41" s="20">
        <f ca="1">MIN(IFERROR($I41/COUNTIFS('Sales Appointments - Raw'!$B:$B,'Ambassadors - By Rep'!$A41,'Sales Appointments - Raw'!$E:$E,"&gt;="&amp;'Ambassadors - By Rep'!$B$3,'Sales Appointments - Raw'!$L:$L,FALSE),0),1)</f>
        <v>0</v>
      </c>
      <c r="L41" s="33">
        <f ca="1">COUNTIFS('Knocking Metrics - Raw'!$B:$B,'Ambassadors - By Rep'!$A41,'Knocking Metrics - Raw'!$A:$A,"&gt;="&amp;'Ambassadors - By Rep'!$B$4)</f>
        <v>5</v>
      </c>
      <c r="M41" s="23">
        <f ca="1">SUMIFS('Knocking Metrics - Raw'!$F:$F,'Knocking Metrics - Raw'!$B:$B,'Ambassadors - By Rep'!$A41,'Knocking Metrics - Raw'!$A:$A,"&gt;="&amp;'Ambassadors - By Rep'!$B$4)</f>
        <v>416</v>
      </c>
      <c r="N41" s="23">
        <f t="shared" ca="1" si="0"/>
        <v>83.2</v>
      </c>
      <c r="O41" s="23">
        <f ca="1">SUMIFS('Knocking Metrics - Raw'!$G:$G,'Knocking Metrics - Raw'!$B:$B,'Ambassadors - By Rep'!$A41,'Knocking Metrics - Raw'!$A:$A,"&gt;="&amp;'Ambassadors - By Rep'!$B$4)</f>
        <v>7</v>
      </c>
      <c r="P41" s="23">
        <f ca="1">SUMIFS('Sales Appointments - Raw'!$O:$O,'Sales Appointments - Raw'!$B:$B,'Ambassadors - By Rep'!$A41,'Sales Appointments - Raw'!$E:$E,"&gt;="&amp;'Ambassadors - By Rep'!$B$4)</f>
        <v>0</v>
      </c>
      <c r="Q41" s="23">
        <f ca="1">COUNTIFS('Opportunities - Raw'!$C:$C,'Ambassadors - By Rep'!$A41,'Opportunities - Raw'!$B:$B,"&gt;="&amp;'Ambassadors - By Rep'!$B$4)</f>
        <v>0</v>
      </c>
      <c r="R41" s="20">
        <f ca="1">MIN(IFERROR($I41/COUNTIFS('Sales Appointments - Raw'!$B:$B,'Ambassadors - By Rep'!$A41,'Sales Appointments - Raw'!$E:$E,"&gt;="&amp;'Ambassadors - By Rep'!$B$4,'Sales Appointments - Raw'!$L:$L,FALSE),0),1)</f>
        <v>0</v>
      </c>
      <c r="S41" s="23">
        <f ca="1">COUNTIFS('Opportunities - Raw'!$C:$C,'Ambassadors - By Rep'!$A41,'Opportunities - Raw'!$H:$H,"&gt;="&amp;'Ambassadors - By Rep'!$B$4)</f>
        <v>0</v>
      </c>
      <c r="T41" s="34">
        <f ca="1">COUNTIFS('Opportunities - Raw'!$C:$C,'Ambassadors - By Rep'!$A41,'Opportunities - Raw'!$I:$I,"&gt;="&amp;'Ambassadors - By Rep'!$B$4)</f>
        <v>0</v>
      </c>
      <c r="U41" s="20"/>
      <c r="V41" s="21"/>
      <c r="W41" s="22"/>
      <c r="X41" s="20"/>
      <c r="Y41" s="23"/>
      <c r="Z41" s="20"/>
      <c r="AA41" s="23"/>
      <c r="AB41" s="23"/>
    </row>
    <row r="42" spans="1:28" x14ac:dyDescent="0.3">
      <c r="A42" s="6" t="s">
        <v>73</v>
      </c>
      <c r="B42" s="6" t="s">
        <v>20</v>
      </c>
      <c r="C42" s="33">
        <f ca="1">SUMIFS('Knocking Metrics - Raw'!$F:$F,'Knocking Metrics - Raw'!$B:$B,'Ambassadors - By Rep'!$A42,'Knocking Metrics - Raw'!$A:$A,'Ambassadors - By Rep'!$B$2-1)</f>
        <v>0</v>
      </c>
      <c r="D42" s="23">
        <f ca="1">SUMIFS('Knocking Metrics - Raw'!$G:$G,'Knocking Metrics - Raw'!$B:$B,'Ambassadors - By Rep'!$A42,'Knocking Metrics - Raw'!$A:$A,'Ambassadors - By Rep'!$B$2-1)</f>
        <v>0</v>
      </c>
      <c r="E42" s="23">
        <f ca="1">SUMIFS('Sales Appointments - Raw'!$O:$O,'Sales Appointments - Raw'!$B:$B,'Ambassadors - By Rep'!$A42,'Sales Appointments - Raw'!$E:$E,'Ambassadors - By Rep'!$B$2-1)</f>
        <v>0</v>
      </c>
      <c r="F42" s="34">
        <f ca="1">COUNTIFS('Opportunities - Raw'!$C:$C,'Ambassadors - By Rep'!A42,'Opportunities - Raw'!$B:$B,'Ambassadors - By Rep'!$B$2-1)</f>
        <v>0</v>
      </c>
      <c r="G42" s="23">
        <f ca="1">SUMIFS('Knocking Metrics - Raw'!$F:$F,'Knocking Metrics - Raw'!$B:$B,'Ambassadors - By Rep'!$A42,'Knocking Metrics - Raw'!$A:$A,"&gt;="&amp;'Ambassadors - By Rep'!$B$3)</f>
        <v>121</v>
      </c>
      <c r="H42" s="23">
        <f ca="1">SUMIFS('Knocking Metrics - Raw'!$G:$G,'Knocking Metrics - Raw'!$B:$B,'Ambassadors - By Rep'!$A42,'Knocking Metrics - Raw'!$A:$A,"&gt;="&amp;'Ambassadors - By Rep'!$B$3)</f>
        <v>1</v>
      </c>
      <c r="I42" s="23">
        <f ca="1">SUMIFS('Sales Appointments - Raw'!$O:$O,'Sales Appointments - Raw'!$B:$B,'Ambassadors - By Rep'!$A42,'Sales Appointments - Raw'!$E:$E,"&gt;="&amp;'Ambassadors - By Rep'!$B$3)</f>
        <v>1</v>
      </c>
      <c r="J42" s="23">
        <f ca="1">COUNTIFS('Opportunities - Raw'!$C:$C,'Ambassadors - By Rep'!$A42,'Opportunities - Raw'!$B:$B,"&gt;="&amp;'Ambassadors - By Rep'!$B$3)</f>
        <v>1</v>
      </c>
      <c r="K42" s="20">
        <f ca="1">MIN(IFERROR($I42/COUNTIFS('Sales Appointments - Raw'!$B:$B,'Ambassadors - By Rep'!$A42,'Sales Appointments - Raw'!$E:$E,"&gt;="&amp;'Ambassadors - By Rep'!$B$3,'Sales Appointments - Raw'!$L:$L,FALSE),0),1)</f>
        <v>0.2</v>
      </c>
      <c r="L42" s="33">
        <f ca="1">COUNTIFS('Knocking Metrics - Raw'!$B:$B,'Ambassadors - By Rep'!$A42,'Knocking Metrics - Raw'!$A:$A,"&gt;="&amp;'Ambassadors - By Rep'!$B$4)</f>
        <v>7</v>
      </c>
      <c r="M42" s="23">
        <f ca="1">SUMIFS('Knocking Metrics - Raw'!$F:$F,'Knocking Metrics - Raw'!$B:$B,'Ambassadors - By Rep'!$A42,'Knocking Metrics - Raw'!$A:$A,"&gt;="&amp;'Ambassadors - By Rep'!$B$4)</f>
        <v>613</v>
      </c>
      <c r="N42" s="23">
        <f t="shared" ref="N42:N73" ca="1" si="1">IFERROR(M42/L42,0)</f>
        <v>87.571428571428569</v>
      </c>
      <c r="O42" s="23">
        <f ca="1">SUMIFS('Knocking Metrics - Raw'!$G:$G,'Knocking Metrics - Raw'!$B:$B,'Ambassadors - By Rep'!$A42,'Knocking Metrics - Raw'!$A:$A,"&gt;="&amp;'Ambassadors - By Rep'!$B$4)</f>
        <v>9</v>
      </c>
      <c r="P42" s="23">
        <f ca="1">SUMIFS('Sales Appointments - Raw'!$O:$O,'Sales Appointments - Raw'!$B:$B,'Ambassadors - By Rep'!$A42,'Sales Appointments - Raw'!$E:$E,"&gt;="&amp;'Ambassadors - By Rep'!$B$4)</f>
        <v>2</v>
      </c>
      <c r="Q42" s="23">
        <f ca="1">COUNTIFS('Opportunities - Raw'!$C:$C,'Ambassadors - By Rep'!$A42,'Opportunities - Raw'!$B:$B,"&gt;="&amp;'Ambassadors - By Rep'!$B$4)</f>
        <v>1</v>
      </c>
      <c r="R42" s="20">
        <f ca="1">MIN(IFERROR($I42/COUNTIFS('Sales Appointments - Raw'!$B:$B,'Ambassadors - By Rep'!$A42,'Sales Appointments - Raw'!$E:$E,"&gt;="&amp;'Ambassadors - By Rep'!$B$4,'Sales Appointments - Raw'!$L:$L,FALSE),0),1)</f>
        <v>0.14285714285714285</v>
      </c>
      <c r="S42" s="23">
        <f ca="1">COUNTIFS('Opportunities - Raw'!$C:$C,'Ambassadors - By Rep'!$A42,'Opportunities - Raw'!$H:$H,"&gt;="&amp;'Ambassadors - By Rep'!$B$4)</f>
        <v>0</v>
      </c>
      <c r="T42" s="34">
        <f ca="1">COUNTIFS('Opportunities - Raw'!$C:$C,'Ambassadors - By Rep'!$A42,'Opportunities - Raw'!$I:$I,"&gt;="&amp;'Ambassadors - By Rep'!$B$4)</f>
        <v>0</v>
      </c>
      <c r="U42" s="20"/>
      <c r="V42" s="21"/>
      <c r="W42" s="22"/>
      <c r="X42" s="20"/>
      <c r="Y42" s="23"/>
      <c r="Z42" s="20"/>
      <c r="AA42" s="23"/>
      <c r="AB42" s="23"/>
    </row>
    <row r="43" spans="1:28" x14ac:dyDescent="0.3">
      <c r="A43" s="6" t="s">
        <v>74</v>
      </c>
      <c r="B43" s="6" t="s">
        <v>20</v>
      </c>
      <c r="C43" s="33">
        <f ca="1">SUMIFS('Knocking Metrics - Raw'!$F:$F,'Knocking Metrics - Raw'!$B:$B,'Ambassadors - By Rep'!$A43,'Knocking Metrics - Raw'!$A:$A,'Ambassadors - By Rep'!$B$2-1)</f>
        <v>0</v>
      </c>
      <c r="D43" s="23">
        <f ca="1">SUMIFS('Knocking Metrics - Raw'!$G:$G,'Knocking Metrics - Raw'!$B:$B,'Ambassadors - By Rep'!$A43,'Knocking Metrics - Raw'!$A:$A,'Ambassadors - By Rep'!$B$2-1)</f>
        <v>0</v>
      </c>
      <c r="E43" s="23">
        <f ca="1">SUMIFS('Sales Appointments - Raw'!$O:$O,'Sales Appointments - Raw'!$B:$B,'Ambassadors - By Rep'!$A43,'Sales Appointments - Raw'!$E:$E,'Ambassadors - By Rep'!$B$2-1)</f>
        <v>0</v>
      </c>
      <c r="F43" s="34">
        <f ca="1">COUNTIFS('Opportunities - Raw'!$C:$C,'Ambassadors - By Rep'!A43,'Opportunities - Raw'!$B:$B,'Ambassadors - By Rep'!$B$2-1)</f>
        <v>0</v>
      </c>
      <c r="G43" s="23">
        <f ca="1">SUMIFS('Knocking Metrics - Raw'!$F:$F,'Knocking Metrics - Raw'!$B:$B,'Ambassadors - By Rep'!$A43,'Knocking Metrics - Raw'!$A:$A,"&gt;="&amp;'Ambassadors - By Rep'!$B$3)</f>
        <v>91</v>
      </c>
      <c r="H43" s="23">
        <f ca="1">SUMIFS('Knocking Metrics - Raw'!$G:$G,'Knocking Metrics - Raw'!$B:$B,'Ambassadors - By Rep'!$A43,'Knocking Metrics - Raw'!$A:$A,"&gt;="&amp;'Ambassadors - By Rep'!$B$3)</f>
        <v>0</v>
      </c>
      <c r="I43" s="23">
        <f ca="1">SUMIFS('Sales Appointments - Raw'!$O:$O,'Sales Appointments - Raw'!$B:$B,'Ambassadors - By Rep'!$A43,'Sales Appointments - Raw'!$E:$E,"&gt;="&amp;'Ambassadors - By Rep'!$B$3)</f>
        <v>1</v>
      </c>
      <c r="J43" s="23">
        <f ca="1">COUNTIFS('Opportunities - Raw'!$C:$C,'Ambassadors - By Rep'!$A43,'Opportunities - Raw'!$B:$B,"&gt;="&amp;'Ambassadors - By Rep'!$B$3)</f>
        <v>0</v>
      </c>
      <c r="K43" s="20">
        <f ca="1">MIN(IFERROR($I43/COUNTIFS('Sales Appointments - Raw'!$B:$B,'Ambassadors - By Rep'!$A43,'Sales Appointments - Raw'!$E:$E,"&gt;="&amp;'Ambassadors - By Rep'!$B$3,'Sales Appointments - Raw'!$L:$L,FALSE),0),1)</f>
        <v>0.5</v>
      </c>
      <c r="L43" s="33">
        <f ca="1">COUNTIFS('Knocking Metrics - Raw'!$B:$B,'Ambassadors - By Rep'!$A43,'Knocking Metrics - Raw'!$A:$A,"&gt;="&amp;'Ambassadors - By Rep'!$B$4)</f>
        <v>11</v>
      </c>
      <c r="M43" s="23">
        <f ca="1">SUMIFS('Knocking Metrics - Raw'!$F:$F,'Knocking Metrics - Raw'!$B:$B,'Ambassadors - By Rep'!$A43,'Knocking Metrics - Raw'!$A:$A,"&gt;="&amp;'Ambassadors - By Rep'!$B$4)</f>
        <v>944</v>
      </c>
      <c r="N43" s="23">
        <f t="shared" ca="1" si="1"/>
        <v>85.818181818181813</v>
      </c>
      <c r="O43" s="23">
        <f ca="1">SUMIFS('Knocking Metrics - Raw'!$G:$G,'Knocking Metrics - Raw'!$B:$B,'Ambassadors - By Rep'!$A43,'Knocking Metrics - Raw'!$A:$A,"&gt;="&amp;'Ambassadors - By Rep'!$B$4)</f>
        <v>14</v>
      </c>
      <c r="P43" s="23">
        <f ca="1">SUMIFS('Sales Appointments - Raw'!$O:$O,'Sales Appointments - Raw'!$B:$B,'Ambassadors - By Rep'!$A43,'Sales Appointments - Raw'!$E:$E,"&gt;="&amp;'Ambassadors - By Rep'!$B$4)</f>
        <v>6</v>
      </c>
      <c r="Q43" s="23">
        <f ca="1">COUNTIFS('Opportunities - Raw'!$C:$C,'Ambassadors - By Rep'!$A43,'Opportunities - Raw'!$B:$B,"&gt;="&amp;'Ambassadors - By Rep'!$B$4)</f>
        <v>2</v>
      </c>
      <c r="R43" s="20">
        <f ca="1">MIN(IFERROR($I43/COUNTIFS('Sales Appointments - Raw'!$B:$B,'Ambassadors - By Rep'!$A43,'Sales Appointments - Raw'!$E:$E,"&gt;="&amp;'Ambassadors - By Rep'!$B$4,'Sales Appointments - Raw'!$L:$L,FALSE),0),1)</f>
        <v>7.6923076923076927E-2</v>
      </c>
      <c r="S43" s="23">
        <f ca="1">COUNTIFS('Opportunities - Raw'!$C:$C,'Ambassadors - By Rep'!$A43,'Opportunities - Raw'!$H:$H,"&gt;="&amp;'Ambassadors - By Rep'!$B$4)</f>
        <v>0</v>
      </c>
      <c r="T43" s="34">
        <f ca="1">COUNTIFS('Opportunities - Raw'!$C:$C,'Ambassadors - By Rep'!$A43,'Opportunities - Raw'!$I:$I,"&gt;="&amp;'Ambassadors - By Rep'!$B$4)</f>
        <v>0</v>
      </c>
      <c r="U43" s="14"/>
      <c r="V43" s="24"/>
      <c r="W43" s="26"/>
      <c r="X43" s="14"/>
      <c r="Y43" s="27"/>
      <c r="Z43" s="14"/>
      <c r="AA43" s="27"/>
      <c r="AB43" s="27"/>
    </row>
    <row r="44" spans="1:28" x14ac:dyDescent="0.3">
      <c r="A44" s="6" t="s">
        <v>75</v>
      </c>
      <c r="B44" s="6" t="s">
        <v>20</v>
      </c>
      <c r="C44" s="33">
        <f ca="1">SUMIFS('Knocking Metrics - Raw'!$F:$F,'Knocking Metrics - Raw'!$B:$B,'Ambassadors - By Rep'!$A44,'Knocking Metrics - Raw'!$A:$A,'Ambassadors - By Rep'!$B$2-1)</f>
        <v>60</v>
      </c>
      <c r="D44" s="23">
        <f ca="1">SUMIFS('Knocking Metrics - Raw'!$G:$G,'Knocking Metrics - Raw'!$B:$B,'Ambassadors - By Rep'!$A44,'Knocking Metrics - Raw'!$A:$A,'Ambassadors - By Rep'!$B$2-1)</f>
        <v>2</v>
      </c>
      <c r="E44" s="23">
        <f ca="1">SUMIFS('Sales Appointments - Raw'!$O:$O,'Sales Appointments - Raw'!$B:$B,'Ambassadors - By Rep'!$A44,'Sales Appointments - Raw'!$E:$E,'Ambassadors - By Rep'!$B$2-1)</f>
        <v>0</v>
      </c>
      <c r="F44" s="34">
        <f ca="1">COUNTIFS('Opportunities - Raw'!$C:$C,'Ambassadors - By Rep'!A44,'Opportunities - Raw'!$B:$B,'Ambassadors - By Rep'!$B$2-1)</f>
        <v>0</v>
      </c>
      <c r="G44" s="23">
        <f ca="1">SUMIFS('Knocking Metrics - Raw'!$F:$F,'Knocking Metrics - Raw'!$B:$B,'Ambassadors - By Rep'!$A44,'Knocking Metrics - Raw'!$A:$A,"&gt;="&amp;'Ambassadors - By Rep'!$B$3)</f>
        <v>60</v>
      </c>
      <c r="H44" s="23">
        <f ca="1">SUMIFS('Knocking Metrics - Raw'!$G:$G,'Knocking Metrics - Raw'!$B:$B,'Ambassadors - By Rep'!$A44,'Knocking Metrics - Raw'!$A:$A,"&gt;="&amp;'Ambassadors - By Rep'!$B$3)</f>
        <v>2</v>
      </c>
      <c r="I44" s="23">
        <f ca="1">SUMIFS('Sales Appointments - Raw'!$O:$O,'Sales Appointments - Raw'!$B:$B,'Ambassadors - By Rep'!$A44,'Sales Appointments - Raw'!$E:$E,"&gt;="&amp;'Ambassadors - By Rep'!$B$3)</f>
        <v>0</v>
      </c>
      <c r="J44" s="23">
        <f ca="1">COUNTIFS('Opportunities - Raw'!$C:$C,'Ambassadors - By Rep'!$A44,'Opportunities - Raw'!$B:$B,"&gt;="&amp;'Ambassadors - By Rep'!$B$3)</f>
        <v>0</v>
      </c>
      <c r="K44" s="20">
        <f ca="1">MIN(IFERROR($I44/COUNTIFS('Sales Appointments - Raw'!$B:$B,'Ambassadors - By Rep'!$A44,'Sales Appointments - Raw'!$E:$E,"&gt;="&amp;'Ambassadors - By Rep'!$B$3,'Sales Appointments - Raw'!$L:$L,FALSE),0),1)</f>
        <v>0</v>
      </c>
      <c r="L44" s="33">
        <f ca="1">COUNTIFS('Knocking Metrics - Raw'!$B:$B,'Ambassadors - By Rep'!$A44,'Knocking Metrics - Raw'!$A:$A,"&gt;="&amp;'Ambassadors - By Rep'!$B$4)</f>
        <v>9</v>
      </c>
      <c r="M44" s="23">
        <f ca="1">SUMIFS('Knocking Metrics - Raw'!$F:$F,'Knocking Metrics - Raw'!$B:$B,'Ambassadors - By Rep'!$A44,'Knocking Metrics - Raw'!$A:$A,"&gt;="&amp;'Ambassadors - By Rep'!$B$4)</f>
        <v>753</v>
      </c>
      <c r="N44" s="23">
        <f t="shared" ca="1" si="1"/>
        <v>83.666666666666671</v>
      </c>
      <c r="O44" s="23">
        <f ca="1">SUMIFS('Knocking Metrics - Raw'!$G:$G,'Knocking Metrics - Raw'!$B:$B,'Ambassadors - By Rep'!$A44,'Knocking Metrics - Raw'!$A:$A,"&gt;="&amp;'Ambassadors - By Rep'!$B$4)</f>
        <v>6</v>
      </c>
      <c r="P44" s="23">
        <f ca="1">SUMIFS('Sales Appointments - Raw'!$O:$O,'Sales Appointments - Raw'!$B:$B,'Ambassadors - By Rep'!$A44,'Sales Appointments - Raw'!$E:$E,"&gt;="&amp;'Ambassadors - By Rep'!$B$4)</f>
        <v>1</v>
      </c>
      <c r="Q44" s="23">
        <f ca="1">COUNTIFS('Opportunities - Raw'!$C:$C,'Ambassadors - By Rep'!$A44,'Opportunities - Raw'!$B:$B,"&gt;="&amp;'Ambassadors - By Rep'!$B$4)</f>
        <v>0</v>
      </c>
      <c r="R44" s="20">
        <f ca="1">MIN(IFERROR($I44/COUNTIFS('Sales Appointments - Raw'!$B:$B,'Ambassadors - By Rep'!$A44,'Sales Appointments - Raw'!$E:$E,"&gt;="&amp;'Ambassadors - By Rep'!$B$4,'Sales Appointments - Raw'!$L:$L,FALSE),0),1)</f>
        <v>0</v>
      </c>
      <c r="S44" s="23">
        <f ca="1">COUNTIFS('Opportunities - Raw'!$C:$C,'Ambassadors - By Rep'!$A44,'Opportunities - Raw'!$H:$H,"&gt;="&amp;'Ambassadors - By Rep'!$B$4)</f>
        <v>0</v>
      </c>
      <c r="T44" s="34">
        <f ca="1">COUNTIFS('Opportunities - Raw'!$C:$C,'Ambassadors - By Rep'!$A44,'Opportunities - Raw'!$I:$I,"&gt;="&amp;'Ambassadors - By Rep'!$B$4)</f>
        <v>0</v>
      </c>
    </row>
    <row r="45" spans="1:28" x14ac:dyDescent="0.3">
      <c r="A45" s="6" t="s">
        <v>76</v>
      </c>
      <c r="B45" s="6" t="s">
        <v>22</v>
      </c>
      <c r="C45" s="33">
        <f ca="1">SUMIFS('Knocking Metrics - Raw'!$F:$F,'Knocking Metrics - Raw'!$B:$B,'Ambassadors - By Rep'!$A45,'Knocking Metrics - Raw'!$A:$A,'Ambassadors - By Rep'!$B$2-1)</f>
        <v>0</v>
      </c>
      <c r="D45" s="23">
        <f ca="1">SUMIFS('Knocking Metrics - Raw'!$G:$G,'Knocking Metrics - Raw'!$B:$B,'Ambassadors - By Rep'!$A45,'Knocking Metrics - Raw'!$A:$A,'Ambassadors - By Rep'!$B$2-1)</f>
        <v>0</v>
      </c>
      <c r="E45" s="23">
        <f ca="1">SUMIFS('Sales Appointments - Raw'!$O:$O,'Sales Appointments - Raw'!$B:$B,'Ambassadors - By Rep'!$A45,'Sales Appointments - Raw'!$E:$E,'Ambassadors - By Rep'!$B$2-1)</f>
        <v>0</v>
      </c>
      <c r="F45" s="34">
        <f ca="1">COUNTIFS('Opportunities - Raw'!$C:$C,'Ambassadors - By Rep'!A45,'Opportunities - Raw'!$B:$B,'Ambassadors - By Rep'!$B$2-1)</f>
        <v>0</v>
      </c>
      <c r="G45" s="23">
        <f ca="1">SUMIFS('Knocking Metrics - Raw'!$F:$F,'Knocking Metrics - Raw'!$B:$B,'Ambassadors - By Rep'!$A45,'Knocking Metrics - Raw'!$A:$A,"&gt;="&amp;'Ambassadors - By Rep'!$B$3)</f>
        <v>0</v>
      </c>
      <c r="H45" s="23">
        <f ca="1">SUMIFS('Knocking Metrics - Raw'!$G:$G,'Knocking Metrics - Raw'!$B:$B,'Ambassadors - By Rep'!$A45,'Knocking Metrics - Raw'!$A:$A,"&gt;="&amp;'Ambassadors - By Rep'!$B$3)</f>
        <v>0</v>
      </c>
      <c r="I45" s="23">
        <f ca="1">SUMIFS('Sales Appointments - Raw'!$O:$O,'Sales Appointments - Raw'!$B:$B,'Ambassadors - By Rep'!$A45,'Sales Appointments - Raw'!$E:$E,"&gt;="&amp;'Ambassadors - By Rep'!$B$3)</f>
        <v>0</v>
      </c>
      <c r="J45" s="23">
        <f ca="1">COUNTIFS('Opportunities - Raw'!$C:$C,'Ambassadors - By Rep'!$A45,'Opportunities - Raw'!$B:$B,"&gt;="&amp;'Ambassadors - By Rep'!$B$3)</f>
        <v>0</v>
      </c>
      <c r="K45" s="20">
        <f ca="1">MIN(IFERROR($I45/COUNTIFS('Sales Appointments - Raw'!$B:$B,'Ambassadors - By Rep'!$A45,'Sales Appointments - Raw'!$E:$E,"&gt;="&amp;'Ambassadors - By Rep'!$B$3,'Sales Appointments - Raw'!$L:$L,FALSE),0),1)</f>
        <v>0</v>
      </c>
      <c r="L45" s="33">
        <f ca="1">COUNTIFS('Knocking Metrics - Raw'!$B:$B,'Ambassadors - By Rep'!$A45,'Knocking Metrics - Raw'!$A:$A,"&gt;="&amp;'Ambassadors - By Rep'!$B$4)</f>
        <v>6</v>
      </c>
      <c r="M45" s="23">
        <f ca="1">SUMIFS('Knocking Metrics - Raw'!$F:$F,'Knocking Metrics - Raw'!$B:$B,'Ambassadors - By Rep'!$A45,'Knocking Metrics - Raw'!$A:$A,"&gt;="&amp;'Ambassadors - By Rep'!$B$4)</f>
        <v>562</v>
      </c>
      <c r="N45" s="23">
        <f t="shared" ca="1" si="1"/>
        <v>93.666666666666671</v>
      </c>
      <c r="O45" s="23">
        <f ca="1">SUMIFS('Knocking Metrics - Raw'!$G:$G,'Knocking Metrics - Raw'!$B:$B,'Ambassadors - By Rep'!$A45,'Knocking Metrics - Raw'!$A:$A,"&gt;="&amp;'Ambassadors - By Rep'!$B$4)</f>
        <v>4</v>
      </c>
      <c r="P45" s="23">
        <f ca="1">SUMIFS('Sales Appointments - Raw'!$O:$O,'Sales Appointments - Raw'!$B:$B,'Ambassadors - By Rep'!$A45,'Sales Appointments - Raw'!$E:$E,"&gt;="&amp;'Ambassadors - By Rep'!$B$4)</f>
        <v>1</v>
      </c>
      <c r="Q45" s="23">
        <f ca="1">COUNTIFS('Opportunities - Raw'!$C:$C,'Ambassadors - By Rep'!$A45,'Opportunities - Raw'!$B:$B,"&gt;="&amp;'Ambassadors - By Rep'!$B$4)</f>
        <v>0</v>
      </c>
      <c r="R45" s="20">
        <f ca="1">MIN(IFERROR($I45/COUNTIFS('Sales Appointments - Raw'!$B:$B,'Ambassadors - By Rep'!$A45,'Sales Appointments - Raw'!$E:$E,"&gt;="&amp;'Ambassadors - By Rep'!$B$4,'Sales Appointments - Raw'!$L:$L,FALSE),0),1)</f>
        <v>0</v>
      </c>
      <c r="S45" s="23">
        <f ca="1">COUNTIFS('Opportunities - Raw'!$C:$C,'Ambassadors - By Rep'!$A45,'Opportunities - Raw'!$H:$H,"&gt;="&amp;'Ambassadors - By Rep'!$B$4)</f>
        <v>1</v>
      </c>
      <c r="T45" s="34">
        <f ca="1">COUNTIFS('Opportunities - Raw'!$C:$C,'Ambassadors - By Rep'!$A45,'Opportunities - Raw'!$I:$I,"&gt;="&amp;'Ambassadors - By Rep'!$B$4)</f>
        <v>0</v>
      </c>
    </row>
    <row r="46" spans="1:28" x14ac:dyDescent="0.3">
      <c r="A46" s="6" t="s">
        <v>77</v>
      </c>
      <c r="B46" s="6" t="s">
        <v>20</v>
      </c>
      <c r="C46" s="33">
        <f ca="1">SUMIFS('Knocking Metrics - Raw'!$F:$F,'Knocking Metrics - Raw'!$B:$B,'Ambassadors - By Rep'!$A46,'Knocking Metrics - Raw'!$A:$A,'Ambassadors - By Rep'!$B$2-1)</f>
        <v>60</v>
      </c>
      <c r="D46" s="23">
        <f ca="1">SUMIFS('Knocking Metrics - Raw'!$G:$G,'Knocking Metrics - Raw'!$B:$B,'Ambassadors - By Rep'!$A46,'Knocking Metrics - Raw'!$A:$A,'Ambassadors - By Rep'!$B$2-1)</f>
        <v>1</v>
      </c>
      <c r="E46" s="23">
        <f ca="1">SUMIFS('Sales Appointments - Raw'!$O:$O,'Sales Appointments - Raw'!$B:$B,'Ambassadors - By Rep'!$A46,'Sales Appointments - Raw'!$E:$E,'Ambassadors - By Rep'!$B$2-1)</f>
        <v>1</v>
      </c>
      <c r="F46" s="34">
        <f ca="1">COUNTIFS('Opportunities - Raw'!$C:$C,'Ambassadors - By Rep'!A46,'Opportunities - Raw'!$B:$B,'Ambassadors - By Rep'!$B$2-1)</f>
        <v>1</v>
      </c>
      <c r="G46" s="23">
        <f ca="1">SUMIFS('Knocking Metrics - Raw'!$F:$F,'Knocking Metrics - Raw'!$B:$B,'Ambassadors - By Rep'!$A46,'Knocking Metrics - Raw'!$A:$A,"&gt;="&amp;'Ambassadors - By Rep'!$B$3)</f>
        <v>260</v>
      </c>
      <c r="H46" s="23">
        <f ca="1">SUMIFS('Knocking Metrics - Raw'!$G:$G,'Knocking Metrics - Raw'!$B:$B,'Ambassadors - By Rep'!$A46,'Knocking Metrics - Raw'!$A:$A,"&gt;="&amp;'Ambassadors - By Rep'!$B$3)</f>
        <v>3</v>
      </c>
      <c r="I46" s="23">
        <f ca="1">SUMIFS('Sales Appointments - Raw'!$O:$O,'Sales Appointments - Raw'!$B:$B,'Ambassadors - By Rep'!$A46,'Sales Appointments - Raw'!$E:$E,"&gt;="&amp;'Ambassadors - By Rep'!$B$3)</f>
        <v>3</v>
      </c>
      <c r="J46" s="23">
        <f ca="1">COUNTIFS('Opportunities - Raw'!$C:$C,'Ambassadors - By Rep'!$A46,'Opportunities - Raw'!$B:$B,"&gt;="&amp;'Ambassadors - By Rep'!$B$3)</f>
        <v>1</v>
      </c>
      <c r="K46" s="20">
        <f ca="1">MIN(IFERROR($I46/COUNTIFS('Sales Appointments - Raw'!$B:$B,'Ambassadors - By Rep'!$A46,'Sales Appointments - Raw'!$E:$E,"&gt;="&amp;'Ambassadors - By Rep'!$B$3,'Sales Appointments - Raw'!$L:$L,FALSE),0),1)</f>
        <v>0.5</v>
      </c>
      <c r="L46" s="33">
        <f ca="1">COUNTIFS('Knocking Metrics - Raw'!$B:$B,'Ambassadors - By Rep'!$A46,'Knocking Metrics - Raw'!$A:$A,"&gt;="&amp;'Ambassadors - By Rep'!$B$4)</f>
        <v>11</v>
      </c>
      <c r="M46" s="23">
        <f ca="1">SUMIFS('Knocking Metrics - Raw'!$F:$F,'Knocking Metrics - Raw'!$B:$B,'Ambassadors - By Rep'!$A46,'Knocking Metrics - Raw'!$A:$A,"&gt;="&amp;'Ambassadors - By Rep'!$B$4)</f>
        <v>926</v>
      </c>
      <c r="N46" s="23">
        <f t="shared" ca="1" si="1"/>
        <v>84.181818181818187</v>
      </c>
      <c r="O46" s="23">
        <f ca="1">SUMIFS('Knocking Metrics - Raw'!$G:$G,'Knocking Metrics - Raw'!$B:$B,'Ambassadors - By Rep'!$A46,'Knocking Metrics - Raw'!$A:$A,"&gt;="&amp;'Ambassadors - By Rep'!$B$4)</f>
        <v>14</v>
      </c>
      <c r="P46" s="23">
        <f ca="1">SUMIFS('Sales Appointments - Raw'!$O:$O,'Sales Appointments - Raw'!$B:$B,'Ambassadors - By Rep'!$A46,'Sales Appointments - Raw'!$E:$E,"&gt;="&amp;'Ambassadors - By Rep'!$B$4)</f>
        <v>7</v>
      </c>
      <c r="Q46" s="23">
        <f ca="1">COUNTIFS('Opportunities - Raw'!$C:$C,'Ambassadors - By Rep'!$A46,'Opportunities - Raw'!$B:$B,"&gt;="&amp;'Ambassadors - By Rep'!$B$4)</f>
        <v>3</v>
      </c>
      <c r="R46" s="20">
        <f ca="1">MIN(IFERROR($I46/COUNTIFS('Sales Appointments - Raw'!$B:$B,'Ambassadors - By Rep'!$A46,'Sales Appointments - Raw'!$E:$E,"&gt;="&amp;'Ambassadors - By Rep'!$B$4,'Sales Appointments - Raw'!$L:$L,FALSE),0),1)</f>
        <v>0.16666666666666666</v>
      </c>
      <c r="S46" s="23">
        <f ca="1">COUNTIFS('Opportunities - Raw'!$C:$C,'Ambassadors - By Rep'!$A46,'Opportunities - Raw'!$H:$H,"&gt;="&amp;'Ambassadors - By Rep'!$B$4)</f>
        <v>1</v>
      </c>
      <c r="T46" s="34">
        <f ca="1">COUNTIFS('Opportunities - Raw'!$C:$C,'Ambassadors - By Rep'!$A46,'Opportunities - Raw'!$I:$I,"&gt;="&amp;'Ambassadors - By Rep'!$B$4)</f>
        <v>0</v>
      </c>
    </row>
    <row r="47" spans="1:28" x14ac:dyDescent="0.3">
      <c r="A47" s="6" t="s">
        <v>78</v>
      </c>
      <c r="B47" s="6" t="s">
        <v>20</v>
      </c>
      <c r="C47" s="33">
        <f ca="1">SUMIFS('Knocking Metrics - Raw'!$F:$F,'Knocking Metrics - Raw'!$B:$B,'Ambassadors - By Rep'!$A47,'Knocking Metrics - Raw'!$A:$A,'Ambassadors - By Rep'!$B$2-1)</f>
        <v>75</v>
      </c>
      <c r="D47" s="23">
        <f ca="1">SUMIFS('Knocking Metrics - Raw'!$G:$G,'Knocking Metrics - Raw'!$B:$B,'Ambassadors - By Rep'!$A47,'Knocking Metrics - Raw'!$A:$A,'Ambassadors - By Rep'!$B$2-1)</f>
        <v>1</v>
      </c>
      <c r="E47" s="23">
        <f ca="1">SUMIFS('Sales Appointments - Raw'!$O:$O,'Sales Appointments - Raw'!$B:$B,'Ambassadors - By Rep'!$A47,'Sales Appointments - Raw'!$E:$E,'Ambassadors - By Rep'!$B$2-1)</f>
        <v>0</v>
      </c>
      <c r="F47" s="34">
        <f ca="1">COUNTIFS('Opportunities - Raw'!$C:$C,'Ambassadors - By Rep'!A47,'Opportunities - Raw'!$B:$B,'Ambassadors - By Rep'!$B$2-1)</f>
        <v>0</v>
      </c>
      <c r="G47" s="23">
        <f ca="1">SUMIFS('Knocking Metrics - Raw'!$F:$F,'Knocking Metrics - Raw'!$B:$B,'Ambassadors - By Rep'!$A47,'Knocking Metrics - Raw'!$A:$A,"&gt;="&amp;'Ambassadors - By Rep'!$B$3)</f>
        <v>185</v>
      </c>
      <c r="H47" s="23">
        <f ca="1">SUMIFS('Knocking Metrics - Raw'!$G:$G,'Knocking Metrics - Raw'!$B:$B,'Ambassadors - By Rep'!$A47,'Knocking Metrics - Raw'!$A:$A,"&gt;="&amp;'Ambassadors - By Rep'!$B$3)</f>
        <v>2</v>
      </c>
      <c r="I47" s="23">
        <f ca="1">SUMIFS('Sales Appointments - Raw'!$O:$O,'Sales Appointments - Raw'!$B:$B,'Ambassadors - By Rep'!$A47,'Sales Appointments - Raw'!$E:$E,"&gt;="&amp;'Ambassadors - By Rep'!$B$3)</f>
        <v>0</v>
      </c>
      <c r="J47" s="23">
        <f ca="1">COUNTIFS('Opportunities - Raw'!$C:$C,'Ambassadors - By Rep'!$A47,'Opportunities - Raw'!$B:$B,"&gt;="&amp;'Ambassadors - By Rep'!$B$3)</f>
        <v>0</v>
      </c>
      <c r="K47" s="20">
        <f ca="1">MIN(IFERROR($I47/COUNTIFS('Sales Appointments - Raw'!$B:$B,'Ambassadors - By Rep'!$A47,'Sales Appointments - Raw'!$E:$E,"&gt;="&amp;'Ambassadors - By Rep'!$B$3,'Sales Appointments - Raw'!$L:$L,FALSE),0),1)</f>
        <v>0</v>
      </c>
      <c r="L47" s="33">
        <f ca="1">COUNTIFS('Knocking Metrics - Raw'!$B:$B,'Ambassadors - By Rep'!$A47,'Knocking Metrics - Raw'!$A:$A,"&gt;="&amp;'Ambassadors - By Rep'!$B$4)</f>
        <v>10</v>
      </c>
      <c r="M47" s="23">
        <f ca="1">SUMIFS('Knocking Metrics - Raw'!$F:$F,'Knocking Metrics - Raw'!$B:$B,'Ambassadors - By Rep'!$A47,'Knocking Metrics - Raw'!$A:$A,"&gt;="&amp;'Ambassadors - By Rep'!$B$4)</f>
        <v>887</v>
      </c>
      <c r="N47" s="23">
        <f t="shared" ca="1" si="1"/>
        <v>88.7</v>
      </c>
      <c r="O47" s="23">
        <f ca="1">SUMIFS('Knocking Metrics - Raw'!$G:$G,'Knocking Metrics - Raw'!$B:$B,'Ambassadors - By Rep'!$A47,'Knocking Metrics - Raw'!$A:$A,"&gt;="&amp;'Ambassadors - By Rep'!$B$4)</f>
        <v>14</v>
      </c>
      <c r="P47" s="23">
        <f ca="1">SUMIFS('Sales Appointments - Raw'!$O:$O,'Sales Appointments - Raw'!$B:$B,'Ambassadors - By Rep'!$A47,'Sales Appointments - Raw'!$E:$E,"&gt;="&amp;'Ambassadors - By Rep'!$B$4)</f>
        <v>3</v>
      </c>
      <c r="Q47" s="23">
        <f ca="1">COUNTIFS('Opportunities - Raw'!$C:$C,'Ambassadors - By Rep'!$A47,'Opportunities - Raw'!$B:$B,"&gt;="&amp;'Ambassadors - By Rep'!$B$4)</f>
        <v>2</v>
      </c>
      <c r="R47" s="20">
        <f ca="1">MIN(IFERROR($I47/COUNTIFS('Sales Appointments - Raw'!$B:$B,'Ambassadors - By Rep'!$A47,'Sales Appointments - Raw'!$E:$E,"&gt;="&amp;'Ambassadors - By Rep'!$B$4,'Sales Appointments - Raw'!$L:$L,FALSE),0),1)</f>
        <v>0</v>
      </c>
      <c r="S47" s="23">
        <f ca="1">COUNTIFS('Opportunities - Raw'!$C:$C,'Ambassadors - By Rep'!$A47,'Opportunities - Raw'!$H:$H,"&gt;="&amp;'Ambassadors - By Rep'!$B$4)</f>
        <v>1</v>
      </c>
      <c r="T47" s="34">
        <f ca="1">COUNTIFS('Opportunities - Raw'!$C:$C,'Ambassadors - By Rep'!$A47,'Opportunities - Raw'!$I:$I,"&gt;="&amp;'Ambassadors - By Rep'!$B$4)</f>
        <v>1</v>
      </c>
    </row>
    <row r="48" spans="1:28" x14ac:dyDescent="0.3">
      <c r="A48" s="6" t="s">
        <v>79</v>
      </c>
      <c r="B48" s="6" t="s">
        <v>25</v>
      </c>
      <c r="C48" s="33">
        <f ca="1">SUMIFS('Knocking Metrics - Raw'!$F:$F,'Knocking Metrics - Raw'!$B:$B,'Ambassadors - By Rep'!$A48,'Knocking Metrics - Raw'!$A:$A,'Ambassadors - By Rep'!$B$2-1)</f>
        <v>0</v>
      </c>
      <c r="D48" s="23">
        <f ca="1">SUMIFS('Knocking Metrics - Raw'!$G:$G,'Knocking Metrics - Raw'!$B:$B,'Ambassadors - By Rep'!$A48,'Knocking Metrics - Raw'!$A:$A,'Ambassadors - By Rep'!$B$2-1)</f>
        <v>0</v>
      </c>
      <c r="E48" s="23">
        <f ca="1">SUMIFS('Sales Appointments - Raw'!$O:$O,'Sales Appointments - Raw'!$B:$B,'Ambassadors - By Rep'!$A48,'Sales Appointments - Raw'!$E:$E,'Ambassadors - By Rep'!$B$2-1)</f>
        <v>0</v>
      </c>
      <c r="F48" s="34">
        <f ca="1">COUNTIFS('Opportunities - Raw'!$C:$C,'Ambassadors - By Rep'!A48,'Opportunities - Raw'!$B:$B,'Ambassadors - By Rep'!$B$2-1)</f>
        <v>0</v>
      </c>
      <c r="G48" s="23">
        <f ca="1">SUMIFS('Knocking Metrics - Raw'!$F:$F,'Knocking Metrics - Raw'!$B:$B,'Ambassadors - By Rep'!$A48,'Knocking Metrics - Raw'!$A:$A,"&gt;="&amp;'Ambassadors - By Rep'!$B$3)</f>
        <v>0</v>
      </c>
      <c r="H48" s="23">
        <f ca="1">SUMIFS('Knocking Metrics - Raw'!$G:$G,'Knocking Metrics - Raw'!$B:$B,'Ambassadors - By Rep'!$A48,'Knocking Metrics - Raw'!$A:$A,"&gt;="&amp;'Ambassadors - By Rep'!$B$3)</f>
        <v>0</v>
      </c>
      <c r="I48" s="23">
        <f ca="1">SUMIFS('Sales Appointments - Raw'!$O:$O,'Sales Appointments - Raw'!$B:$B,'Ambassadors - By Rep'!$A48,'Sales Appointments - Raw'!$E:$E,"&gt;="&amp;'Ambassadors - By Rep'!$B$3)</f>
        <v>0</v>
      </c>
      <c r="J48" s="23">
        <f ca="1">COUNTIFS('Opportunities - Raw'!$C:$C,'Ambassadors - By Rep'!$A48,'Opportunities - Raw'!$B:$B,"&gt;="&amp;'Ambassadors - By Rep'!$B$3)</f>
        <v>0</v>
      </c>
      <c r="K48" s="20">
        <f ca="1">MIN(IFERROR($I48/COUNTIFS('Sales Appointments - Raw'!$B:$B,'Ambassadors - By Rep'!$A48,'Sales Appointments - Raw'!$E:$E,"&gt;="&amp;'Ambassadors - By Rep'!$B$3,'Sales Appointments - Raw'!$L:$L,FALSE),0),1)</f>
        <v>0</v>
      </c>
      <c r="L48" s="33">
        <f ca="1">COUNTIFS('Knocking Metrics - Raw'!$B:$B,'Ambassadors - By Rep'!$A48,'Knocking Metrics - Raw'!$A:$A,"&gt;="&amp;'Ambassadors - By Rep'!$B$4)</f>
        <v>0</v>
      </c>
      <c r="M48" s="23">
        <f ca="1">SUMIFS('Knocking Metrics - Raw'!$F:$F,'Knocking Metrics - Raw'!$B:$B,'Ambassadors - By Rep'!$A48,'Knocking Metrics - Raw'!$A:$A,"&gt;="&amp;'Ambassadors - By Rep'!$B$4)</f>
        <v>0</v>
      </c>
      <c r="N48" s="23">
        <f t="shared" ca="1" si="1"/>
        <v>0</v>
      </c>
      <c r="O48" s="23">
        <f ca="1">SUMIFS('Knocking Metrics - Raw'!$G:$G,'Knocking Metrics - Raw'!$B:$B,'Ambassadors - By Rep'!$A48,'Knocking Metrics - Raw'!$A:$A,"&gt;="&amp;'Ambassadors - By Rep'!$B$4)</f>
        <v>0</v>
      </c>
      <c r="P48" s="23">
        <f ca="1">SUMIFS('Sales Appointments - Raw'!$O:$O,'Sales Appointments - Raw'!$B:$B,'Ambassadors - By Rep'!$A48,'Sales Appointments - Raw'!$E:$E,"&gt;="&amp;'Ambassadors - By Rep'!$B$4)</f>
        <v>1</v>
      </c>
      <c r="Q48" s="23">
        <f ca="1">COUNTIFS('Opportunities - Raw'!$C:$C,'Ambassadors - By Rep'!$A48,'Opportunities - Raw'!$B:$B,"&gt;="&amp;'Ambassadors - By Rep'!$B$4)</f>
        <v>1</v>
      </c>
      <c r="R48" s="20">
        <f ca="1">MIN(IFERROR($I48/COUNTIFS('Sales Appointments - Raw'!$B:$B,'Ambassadors - By Rep'!$A48,'Sales Appointments - Raw'!$E:$E,"&gt;="&amp;'Ambassadors - By Rep'!$B$4,'Sales Appointments - Raw'!$L:$L,FALSE),0),1)</f>
        <v>0</v>
      </c>
      <c r="S48" s="23">
        <f ca="1">COUNTIFS('Opportunities - Raw'!$C:$C,'Ambassadors - By Rep'!$A48,'Opportunities - Raw'!$H:$H,"&gt;="&amp;'Ambassadors - By Rep'!$B$4)</f>
        <v>0</v>
      </c>
      <c r="T48" s="34">
        <f ca="1">COUNTIFS('Opportunities - Raw'!$C:$C,'Ambassadors - By Rep'!$A48,'Opportunities - Raw'!$I:$I,"&gt;="&amp;'Ambassadors - By Rep'!$B$4)</f>
        <v>0</v>
      </c>
    </row>
    <row r="49" spans="1:20" x14ac:dyDescent="0.3">
      <c r="A49" s="6" t="s">
        <v>80</v>
      </c>
      <c r="B49" s="6" t="s">
        <v>23</v>
      </c>
      <c r="C49" s="33">
        <f ca="1">SUMIFS('Knocking Metrics - Raw'!$F:$F,'Knocking Metrics - Raw'!$B:$B,'Ambassadors - By Rep'!$A49,'Knocking Metrics - Raw'!$A:$A,'Ambassadors - By Rep'!$B$2-1)</f>
        <v>0</v>
      </c>
      <c r="D49" s="23">
        <f ca="1">SUMIFS('Knocking Metrics - Raw'!$G:$G,'Knocking Metrics - Raw'!$B:$B,'Ambassadors - By Rep'!$A49,'Knocking Metrics - Raw'!$A:$A,'Ambassadors - By Rep'!$B$2-1)</f>
        <v>0</v>
      </c>
      <c r="E49" s="23">
        <f ca="1">SUMIFS('Sales Appointments - Raw'!$O:$O,'Sales Appointments - Raw'!$B:$B,'Ambassadors - By Rep'!$A49,'Sales Appointments - Raw'!$E:$E,'Ambassadors - By Rep'!$B$2-1)</f>
        <v>0</v>
      </c>
      <c r="F49" s="34">
        <f ca="1">COUNTIFS('Opportunities - Raw'!$C:$C,'Ambassadors - By Rep'!A49,'Opportunities - Raw'!$B:$B,'Ambassadors - By Rep'!$B$2-1)</f>
        <v>0</v>
      </c>
      <c r="G49" s="23">
        <f ca="1">SUMIFS('Knocking Metrics - Raw'!$F:$F,'Knocking Metrics - Raw'!$B:$B,'Ambassadors - By Rep'!$A49,'Knocking Metrics - Raw'!$A:$A,"&gt;="&amp;'Ambassadors - By Rep'!$B$3)</f>
        <v>0</v>
      </c>
      <c r="H49" s="23">
        <f ca="1">SUMIFS('Knocking Metrics - Raw'!$G:$G,'Knocking Metrics - Raw'!$B:$B,'Ambassadors - By Rep'!$A49,'Knocking Metrics - Raw'!$A:$A,"&gt;="&amp;'Ambassadors - By Rep'!$B$3)</f>
        <v>0</v>
      </c>
      <c r="I49" s="23">
        <f ca="1">SUMIFS('Sales Appointments - Raw'!$O:$O,'Sales Appointments - Raw'!$B:$B,'Ambassadors - By Rep'!$A49,'Sales Appointments - Raw'!$E:$E,"&gt;="&amp;'Ambassadors - By Rep'!$B$3)</f>
        <v>0</v>
      </c>
      <c r="J49" s="23">
        <f ca="1">COUNTIFS('Opportunities - Raw'!$C:$C,'Ambassadors - By Rep'!$A49,'Opportunities - Raw'!$B:$B,"&gt;="&amp;'Ambassadors - By Rep'!$B$3)</f>
        <v>0</v>
      </c>
      <c r="K49" s="20">
        <f ca="1">MIN(IFERROR($I49/COUNTIFS('Sales Appointments - Raw'!$B:$B,'Ambassadors - By Rep'!$A49,'Sales Appointments - Raw'!$E:$E,"&gt;="&amp;'Ambassadors - By Rep'!$B$3,'Sales Appointments - Raw'!$L:$L,FALSE),0),1)</f>
        <v>0</v>
      </c>
      <c r="L49" s="33">
        <f ca="1">COUNTIFS('Knocking Metrics - Raw'!$B:$B,'Ambassadors - By Rep'!$A49,'Knocking Metrics - Raw'!$A:$A,"&gt;="&amp;'Ambassadors - By Rep'!$B$4)</f>
        <v>10</v>
      </c>
      <c r="M49" s="23">
        <f ca="1">SUMIFS('Knocking Metrics - Raw'!$F:$F,'Knocking Metrics - Raw'!$B:$B,'Ambassadors - By Rep'!$A49,'Knocking Metrics - Raw'!$A:$A,"&gt;="&amp;'Ambassadors - By Rep'!$B$4)</f>
        <v>1342</v>
      </c>
      <c r="N49" s="23">
        <f t="shared" ca="1" si="1"/>
        <v>134.19999999999999</v>
      </c>
      <c r="O49" s="23">
        <f ca="1">SUMIFS('Knocking Metrics - Raw'!$G:$G,'Knocking Metrics - Raw'!$B:$B,'Ambassadors - By Rep'!$A49,'Knocking Metrics - Raw'!$A:$A,"&gt;="&amp;'Ambassadors - By Rep'!$B$4)</f>
        <v>11</v>
      </c>
      <c r="P49" s="23">
        <f ca="1">SUMIFS('Sales Appointments - Raw'!$O:$O,'Sales Appointments - Raw'!$B:$B,'Ambassadors - By Rep'!$A49,'Sales Appointments - Raw'!$E:$E,"&gt;="&amp;'Ambassadors - By Rep'!$B$4)</f>
        <v>2</v>
      </c>
      <c r="Q49" s="23">
        <f ca="1">COUNTIFS('Opportunities - Raw'!$C:$C,'Ambassadors - By Rep'!$A49,'Opportunities - Raw'!$B:$B,"&gt;="&amp;'Ambassadors - By Rep'!$B$4)</f>
        <v>2</v>
      </c>
      <c r="R49" s="20">
        <f ca="1">MIN(IFERROR($I49/COUNTIFS('Sales Appointments - Raw'!$B:$B,'Ambassadors - By Rep'!$A49,'Sales Appointments - Raw'!$E:$E,"&gt;="&amp;'Ambassadors - By Rep'!$B$4,'Sales Appointments - Raw'!$L:$L,FALSE),0),1)</f>
        <v>0</v>
      </c>
      <c r="S49" s="23">
        <f ca="1">COUNTIFS('Opportunities - Raw'!$C:$C,'Ambassadors - By Rep'!$A49,'Opportunities - Raw'!$H:$H,"&gt;="&amp;'Ambassadors - By Rep'!$B$4)</f>
        <v>0</v>
      </c>
      <c r="T49" s="34">
        <f ca="1">COUNTIFS('Opportunities - Raw'!$C:$C,'Ambassadors - By Rep'!$A49,'Opportunities - Raw'!$I:$I,"&gt;="&amp;'Ambassadors - By Rep'!$B$4)</f>
        <v>0</v>
      </c>
    </row>
    <row r="50" spans="1:20" x14ac:dyDescent="0.3">
      <c r="A50" s="6" t="s">
        <v>81</v>
      </c>
      <c r="B50" s="6" t="s">
        <v>23</v>
      </c>
      <c r="C50" s="33">
        <f ca="1">SUMIFS('Knocking Metrics - Raw'!$F:$F,'Knocking Metrics - Raw'!$B:$B,'Ambassadors - By Rep'!$A50,'Knocking Metrics - Raw'!$A:$A,'Ambassadors - By Rep'!$B$2-1)</f>
        <v>0</v>
      </c>
      <c r="D50" s="23">
        <f ca="1">SUMIFS('Knocking Metrics - Raw'!$G:$G,'Knocking Metrics - Raw'!$B:$B,'Ambassadors - By Rep'!$A50,'Knocking Metrics - Raw'!$A:$A,'Ambassadors - By Rep'!$B$2-1)</f>
        <v>0</v>
      </c>
      <c r="E50" s="23">
        <f ca="1">SUMIFS('Sales Appointments - Raw'!$O:$O,'Sales Appointments - Raw'!$B:$B,'Ambassadors - By Rep'!$A50,'Sales Appointments - Raw'!$E:$E,'Ambassadors - By Rep'!$B$2-1)</f>
        <v>0</v>
      </c>
      <c r="F50" s="34">
        <f ca="1">COUNTIFS('Opportunities - Raw'!$C:$C,'Ambassadors - By Rep'!A50,'Opportunities - Raw'!$B:$B,'Ambassadors - By Rep'!$B$2-1)</f>
        <v>0</v>
      </c>
      <c r="G50" s="23">
        <f ca="1">SUMIFS('Knocking Metrics - Raw'!$F:$F,'Knocking Metrics - Raw'!$B:$B,'Ambassadors - By Rep'!$A50,'Knocking Metrics - Raw'!$A:$A,"&gt;="&amp;'Ambassadors - By Rep'!$B$3)</f>
        <v>0</v>
      </c>
      <c r="H50" s="23">
        <f ca="1">SUMIFS('Knocking Metrics - Raw'!$G:$G,'Knocking Metrics - Raw'!$B:$B,'Ambassadors - By Rep'!$A50,'Knocking Metrics - Raw'!$A:$A,"&gt;="&amp;'Ambassadors - By Rep'!$B$3)</f>
        <v>0</v>
      </c>
      <c r="I50" s="23">
        <f ca="1">SUMIFS('Sales Appointments - Raw'!$O:$O,'Sales Appointments - Raw'!$B:$B,'Ambassadors - By Rep'!$A50,'Sales Appointments - Raw'!$E:$E,"&gt;="&amp;'Ambassadors - By Rep'!$B$3)</f>
        <v>0</v>
      </c>
      <c r="J50" s="23">
        <f ca="1">COUNTIFS('Opportunities - Raw'!$C:$C,'Ambassadors - By Rep'!$A50,'Opportunities - Raw'!$B:$B,"&gt;="&amp;'Ambassadors - By Rep'!$B$3)</f>
        <v>0</v>
      </c>
      <c r="K50" s="20">
        <f ca="1">MIN(IFERROR($I50/COUNTIFS('Sales Appointments - Raw'!$B:$B,'Ambassadors - By Rep'!$A50,'Sales Appointments - Raw'!$E:$E,"&gt;="&amp;'Ambassadors - By Rep'!$B$3,'Sales Appointments - Raw'!$L:$L,FALSE),0),1)</f>
        <v>0</v>
      </c>
      <c r="L50" s="33">
        <f ca="1">COUNTIFS('Knocking Metrics - Raw'!$B:$B,'Ambassadors - By Rep'!$A50,'Knocking Metrics - Raw'!$A:$A,"&gt;="&amp;'Ambassadors - By Rep'!$B$4)</f>
        <v>0</v>
      </c>
      <c r="M50" s="23">
        <f ca="1">SUMIFS('Knocking Metrics - Raw'!$F:$F,'Knocking Metrics - Raw'!$B:$B,'Ambassadors - By Rep'!$A50,'Knocking Metrics - Raw'!$A:$A,"&gt;="&amp;'Ambassadors - By Rep'!$B$4)</f>
        <v>0</v>
      </c>
      <c r="N50" s="23">
        <f t="shared" ca="1" si="1"/>
        <v>0</v>
      </c>
      <c r="O50" s="23">
        <f ca="1">SUMIFS('Knocking Metrics - Raw'!$G:$G,'Knocking Metrics - Raw'!$B:$B,'Ambassadors - By Rep'!$A50,'Knocking Metrics - Raw'!$A:$A,"&gt;="&amp;'Ambassadors - By Rep'!$B$4)</f>
        <v>0</v>
      </c>
      <c r="P50" s="23">
        <f ca="1">SUMIFS('Sales Appointments - Raw'!$O:$O,'Sales Appointments - Raw'!$B:$B,'Ambassadors - By Rep'!$A50,'Sales Appointments - Raw'!$E:$E,"&gt;="&amp;'Ambassadors - By Rep'!$B$4)</f>
        <v>0</v>
      </c>
      <c r="Q50" s="23">
        <f ca="1">COUNTIFS('Opportunities - Raw'!$C:$C,'Ambassadors - By Rep'!$A50,'Opportunities - Raw'!$B:$B,"&gt;="&amp;'Ambassadors - By Rep'!$B$4)</f>
        <v>0</v>
      </c>
      <c r="R50" s="20">
        <f ca="1">MIN(IFERROR($I50/COUNTIFS('Sales Appointments - Raw'!$B:$B,'Ambassadors - By Rep'!$A50,'Sales Appointments - Raw'!$E:$E,"&gt;="&amp;'Ambassadors - By Rep'!$B$4,'Sales Appointments - Raw'!$L:$L,FALSE),0),1)</f>
        <v>0</v>
      </c>
      <c r="S50" s="23">
        <f ca="1">COUNTIFS('Opportunities - Raw'!$C:$C,'Ambassadors - By Rep'!$A50,'Opportunities - Raw'!$H:$H,"&gt;="&amp;'Ambassadors - By Rep'!$B$4)</f>
        <v>0</v>
      </c>
      <c r="T50" s="34">
        <f ca="1">COUNTIFS('Opportunities - Raw'!$C:$C,'Ambassadors - By Rep'!$A50,'Opportunities - Raw'!$I:$I,"&gt;="&amp;'Ambassadors - By Rep'!$B$4)</f>
        <v>0</v>
      </c>
    </row>
    <row r="51" spans="1:20" x14ac:dyDescent="0.3">
      <c r="A51" s="6" t="s">
        <v>82</v>
      </c>
      <c r="B51" s="6" t="s">
        <v>25</v>
      </c>
      <c r="C51" s="33">
        <f ca="1">SUMIFS('Knocking Metrics - Raw'!$F:$F,'Knocking Metrics - Raw'!$B:$B,'Ambassadors - By Rep'!$A51,'Knocking Metrics - Raw'!$A:$A,'Ambassadors - By Rep'!$B$2-1)</f>
        <v>97</v>
      </c>
      <c r="D51" s="23">
        <f ca="1">SUMIFS('Knocking Metrics - Raw'!$G:$G,'Knocking Metrics - Raw'!$B:$B,'Ambassadors - By Rep'!$A51,'Knocking Metrics - Raw'!$A:$A,'Ambassadors - By Rep'!$B$2-1)</f>
        <v>0</v>
      </c>
      <c r="E51" s="23">
        <f ca="1">SUMIFS('Sales Appointments - Raw'!$O:$O,'Sales Appointments - Raw'!$B:$B,'Ambassadors - By Rep'!$A51,'Sales Appointments - Raw'!$E:$E,'Ambassadors - By Rep'!$B$2-1)</f>
        <v>0</v>
      </c>
      <c r="F51" s="34">
        <f ca="1">COUNTIFS('Opportunities - Raw'!$C:$C,'Ambassadors - By Rep'!A51,'Opportunities - Raw'!$B:$B,'Ambassadors - By Rep'!$B$2-1)</f>
        <v>0</v>
      </c>
      <c r="G51" s="23">
        <f ca="1">SUMIFS('Knocking Metrics - Raw'!$F:$F,'Knocking Metrics - Raw'!$B:$B,'Ambassadors - By Rep'!$A51,'Knocking Metrics - Raw'!$A:$A,"&gt;="&amp;'Ambassadors - By Rep'!$B$3)</f>
        <v>186</v>
      </c>
      <c r="H51" s="23">
        <f ca="1">SUMIFS('Knocking Metrics - Raw'!$G:$G,'Knocking Metrics - Raw'!$B:$B,'Ambassadors - By Rep'!$A51,'Knocking Metrics - Raw'!$A:$A,"&gt;="&amp;'Ambassadors - By Rep'!$B$3)</f>
        <v>0</v>
      </c>
      <c r="I51" s="23">
        <f ca="1">SUMIFS('Sales Appointments - Raw'!$O:$O,'Sales Appointments - Raw'!$B:$B,'Ambassadors - By Rep'!$A51,'Sales Appointments - Raw'!$E:$E,"&gt;="&amp;'Ambassadors - By Rep'!$B$3)</f>
        <v>0</v>
      </c>
      <c r="J51" s="23">
        <f ca="1">COUNTIFS('Opportunities - Raw'!$C:$C,'Ambassadors - By Rep'!$A51,'Opportunities - Raw'!$B:$B,"&gt;="&amp;'Ambassadors - By Rep'!$B$3)</f>
        <v>0</v>
      </c>
      <c r="K51" s="20">
        <f ca="1">MIN(IFERROR($I51/COUNTIFS('Sales Appointments - Raw'!$B:$B,'Ambassadors - By Rep'!$A51,'Sales Appointments - Raw'!$E:$E,"&gt;="&amp;'Ambassadors - By Rep'!$B$3,'Sales Appointments - Raw'!$L:$L,FALSE),0),1)</f>
        <v>0</v>
      </c>
      <c r="L51" s="33">
        <f ca="1">COUNTIFS('Knocking Metrics - Raw'!$B:$B,'Ambassadors - By Rep'!$A51,'Knocking Metrics - Raw'!$A:$A,"&gt;="&amp;'Ambassadors - By Rep'!$B$4)</f>
        <v>10</v>
      </c>
      <c r="M51" s="23">
        <f ca="1">SUMIFS('Knocking Metrics - Raw'!$F:$F,'Knocking Metrics - Raw'!$B:$B,'Ambassadors - By Rep'!$A51,'Knocking Metrics - Raw'!$A:$A,"&gt;="&amp;'Ambassadors - By Rep'!$B$4)</f>
        <v>862</v>
      </c>
      <c r="N51" s="23">
        <f t="shared" ca="1" si="1"/>
        <v>86.2</v>
      </c>
      <c r="O51" s="23">
        <f ca="1">SUMIFS('Knocking Metrics - Raw'!$G:$G,'Knocking Metrics - Raw'!$B:$B,'Ambassadors - By Rep'!$A51,'Knocking Metrics - Raw'!$A:$A,"&gt;="&amp;'Ambassadors - By Rep'!$B$4)</f>
        <v>5</v>
      </c>
      <c r="P51" s="23">
        <f ca="1">SUMIFS('Sales Appointments - Raw'!$O:$O,'Sales Appointments - Raw'!$B:$B,'Ambassadors - By Rep'!$A51,'Sales Appointments - Raw'!$E:$E,"&gt;="&amp;'Ambassadors - By Rep'!$B$4)</f>
        <v>1</v>
      </c>
      <c r="Q51" s="23">
        <f ca="1">COUNTIFS('Opportunities - Raw'!$C:$C,'Ambassadors - By Rep'!$A51,'Opportunities - Raw'!$B:$B,"&gt;="&amp;'Ambassadors - By Rep'!$B$4)</f>
        <v>1</v>
      </c>
      <c r="R51" s="20">
        <f ca="1">MIN(IFERROR($I51/COUNTIFS('Sales Appointments - Raw'!$B:$B,'Ambassadors - By Rep'!$A51,'Sales Appointments - Raw'!$E:$E,"&gt;="&amp;'Ambassadors - By Rep'!$B$4,'Sales Appointments - Raw'!$L:$L,FALSE),0),1)</f>
        <v>0</v>
      </c>
      <c r="S51" s="23">
        <f ca="1">COUNTIFS('Opportunities - Raw'!$C:$C,'Ambassadors - By Rep'!$A51,'Opportunities - Raw'!$H:$H,"&gt;="&amp;'Ambassadors - By Rep'!$B$4)</f>
        <v>0</v>
      </c>
      <c r="T51" s="34">
        <f ca="1">COUNTIFS('Opportunities - Raw'!$C:$C,'Ambassadors - By Rep'!$A51,'Opportunities - Raw'!$I:$I,"&gt;="&amp;'Ambassadors - By Rep'!$B$4)</f>
        <v>0</v>
      </c>
    </row>
    <row r="52" spans="1:20" x14ac:dyDescent="0.3">
      <c r="A52" s="6" t="s">
        <v>83</v>
      </c>
      <c r="B52" s="6" t="s">
        <v>25</v>
      </c>
      <c r="C52" s="33">
        <f ca="1">SUMIFS('Knocking Metrics - Raw'!$F:$F,'Knocking Metrics - Raw'!$B:$B,'Ambassadors - By Rep'!$A52,'Knocking Metrics - Raw'!$A:$A,'Ambassadors - By Rep'!$B$2-1)</f>
        <v>102</v>
      </c>
      <c r="D52" s="23">
        <f ca="1">SUMIFS('Knocking Metrics - Raw'!$G:$G,'Knocking Metrics - Raw'!$B:$B,'Ambassadors - By Rep'!$A52,'Knocking Metrics - Raw'!$A:$A,'Ambassadors - By Rep'!$B$2-1)</f>
        <v>1</v>
      </c>
      <c r="E52" s="23">
        <f ca="1">SUMIFS('Sales Appointments - Raw'!$O:$O,'Sales Appointments - Raw'!$B:$B,'Ambassadors - By Rep'!$A52,'Sales Appointments - Raw'!$E:$E,'Ambassadors - By Rep'!$B$2-1)</f>
        <v>2</v>
      </c>
      <c r="F52" s="34">
        <f ca="1">COUNTIFS('Opportunities - Raw'!$C:$C,'Ambassadors - By Rep'!A52,'Opportunities - Raw'!$B:$B,'Ambassadors - By Rep'!$B$2-1)</f>
        <v>0</v>
      </c>
      <c r="G52" s="23">
        <f ca="1">SUMIFS('Knocking Metrics - Raw'!$F:$F,'Knocking Metrics - Raw'!$B:$B,'Ambassadors - By Rep'!$A52,'Knocking Metrics - Raw'!$A:$A,"&gt;="&amp;'Ambassadors - By Rep'!$B$3)</f>
        <v>335</v>
      </c>
      <c r="H52" s="23">
        <f ca="1">SUMIFS('Knocking Metrics - Raw'!$G:$G,'Knocking Metrics - Raw'!$B:$B,'Ambassadors - By Rep'!$A52,'Knocking Metrics - Raw'!$A:$A,"&gt;="&amp;'Ambassadors - By Rep'!$B$3)</f>
        <v>3</v>
      </c>
      <c r="I52" s="23">
        <f ca="1">SUMIFS('Sales Appointments - Raw'!$O:$O,'Sales Appointments - Raw'!$B:$B,'Ambassadors - By Rep'!$A52,'Sales Appointments - Raw'!$E:$E,"&gt;="&amp;'Ambassadors - By Rep'!$B$3)</f>
        <v>2</v>
      </c>
      <c r="J52" s="23">
        <f ca="1">COUNTIFS('Opportunities - Raw'!$C:$C,'Ambassadors - By Rep'!$A52,'Opportunities - Raw'!$B:$B,"&gt;="&amp;'Ambassadors - By Rep'!$B$3)</f>
        <v>0</v>
      </c>
      <c r="K52" s="20">
        <f ca="1">MIN(IFERROR($I52/COUNTIFS('Sales Appointments - Raw'!$B:$B,'Ambassadors - By Rep'!$A52,'Sales Appointments - Raw'!$E:$E,"&gt;="&amp;'Ambassadors - By Rep'!$B$3,'Sales Appointments - Raw'!$L:$L,FALSE),0),1)</f>
        <v>0.66666666666666663</v>
      </c>
      <c r="L52" s="33">
        <f ca="1">COUNTIFS('Knocking Metrics - Raw'!$B:$B,'Ambassadors - By Rep'!$A52,'Knocking Metrics - Raw'!$A:$A,"&gt;="&amp;'Ambassadors - By Rep'!$B$4)</f>
        <v>12</v>
      </c>
      <c r="M52" s="23">
        <f ca="1">SUMIFS('Knocking Metrics - Raw'!$F:$F,'Knocking Metrics - Raw'!$B:$B,'Ambassadors - By Rep'!$A52,'Knocking Metrics - Raw'!$A:$A,"&gt;="&amp;'Ambassadors - By Rep'!$B$4)</f>
        <v>1167</v>
      </c>
      <c r="N52" s="23">
        <f t="shared" ca="1" si="1"/>
        <v>97.25</v>
      </c>
      <c r="O52" s="23">
        <f ca="1">SUMIFS('Knocking Metrics - Raw'!$G:$G,'Knocking Metrics - Raw'!$B:$B,'Ambassadors - By Rep'!$A52,'Knocking Metrics - Raw'!$A:$A,"&gt;="&amp;'Ambassadors - By Rep'!$B$4)</f>
        <v>9</v>
      </c>
      <c r="P52" s="23">
        <f ca="1">SUMIFS('Sales Appointments - Raw'!$O:$O,'Sales Appointments - Raw'!$B:$B,'Ambassadors - By Rep'!$A52,'Sales Appointments - Raw'!$E:$E,"&gt;="&amp;'Ambassadors - By Rep'!$B$4)</f>
        <v>5</v>
      </c>
      <c r="Q52" s="23">
        <f ca="1">COUNTIFS('Opportunities - Raw'!$C:$C,'Ambassadors - By Rep'!$A52,'Opportunities - Raw'!$B:$B,"&gt;="&amp;'Ambassadors - By Rep'!$B$4)</f>
        <v>2</v>
      </c>
      <c r="R52" s="20">
        <f ca="1">MIN(IFERROR($I52/COUNTIFS('Sales Appointments - Raw'!$B:$B,'Ambassadors - By Rep'!$A52,'Sales Appointments - Raw'!$E:$E,"&gt;="&amp;'Ambassadors - By Rep'!$B$4,'Sales Appointments - Raw'!$L:$L,FALSE),0),1)</f>
        <v>0.2</v>
      </c>
      <c r="S52" s="23">
        <f ca="1">COUNTIFS('Opportunities - Raw'!$C:$C,'Ambassadors - By Rep'!$A52,'Opportunities - Raw'!$H:$H,"&gt;="&amp;'Ambassadors - By Rep'!$B$4)</f>
        <v>0</v>
      </c>
      <c r="T52" s="34">
        <f ca="1">COUNTIFS('Opportunities - Raw'!$C:$C,'Ambassadors - By Rep'!$A52,'Opportunities - Raw'!$I:$I,"&gt;="&amp;'Ambassadors - By Rep'!$B$4)</f>
        <v>0</v>
      </c>
    </row>
    <row r="53" spans="1:20" x14ac:dyDescent="0.3">
      <c r="A53" s="6" t="s">
        <v>84</v>
      </c>
      <c r="B53" s="6" t="s">
        <v>20</v>
      </c>
      <c r="C53" s="33">
        <f ca="1">SUMIFS('Knocking Metrics - Raw'!$F:$F,'Knocking Metrics - Raw'!$B:$B,'Ambassadors - By Rep'!$A53,'Knocking Metrics - Raw'!$A:$A,'Ambassadors - By Rep'!$B$2-1)</f>
        <v>68</v>
      </c>
      <c r="D53" s="23">
        <f ca="1">SUMIFS('Knocking Metrics - Raw'!$G:$G,'Knocking Metrics - Raw'!$B:$B,'Ambassadors - By Rep'!$A53,'Knocking Metrics - Raw'!$A:$A,'Ambassadors - By Rep'!$B$2-1)</f>
        <v>0</v>
      </c>
      <c r="E53" s="23">
        <f ca="1">SUMIFS('Sales Appointments - Raw'!$O:$O,'Sales Appointments - Raw'!$B:$B,'Ambassadors - By Rep'!$A53,'Sales Appointments - Raw'!$E:$E,'Ambassadors - By Rep'!$B$2-1)</f>
        <v>1</v>
      </c>
      <c r="F53" s="34">
        <f ca="1">COUNTIFS('Opportunities - Raw'!$C:$C,'Ambassadors - By Rep'!A53,'Opportunities - Raw'!$B:$B,'Ambassadors - By Rep'!$B$2-1)</f>
        <v>2</v>
      </c>
      <c r="G53" s="23">
        <f ca="1">SUMIFS('Knocking Metrics - Raw'!$F:$F,'Knocking Metrics - Raw'!$B:$B,'Ambassadors - By Rep'!$A53,'Knocking Metrics - Raw'!$A:$A,"&gt;="&amp;'Ambassadors - By Rep'!$B$3)</f>
        <v>265</v>
      </c>
      <c r="H53" s="23">
        <f ca="1">SUMIFS('Knocking Metrics - Raw'!$G:$G,'Knocking Metrics - Raw'!$B:$B,'Ambassadors - By Rep'!$A53,'Knocking Metrics - Raw'!$A:$A,"&gt;="&amp;'Ambassadors - By Rep'!$B$3)</f>
        <v>1</v>
      </c>
      <c r="I53" s="23">
        <f ca="1">SUMIFS('Sales Appointments - Raw'!$O:$O,'Sales Appointments - Raw'!$B:$B,'Ambassadors - By Rep'!$A53,'Sales Appointments - Raw'!$E:$E,"&gt;="&amp;'Ambassadors - By Rep'!$B$3)</f>
        <v>1</v>
      </c>
      <c r="J53" s="23">
        <f ca="1">COUNTIFS('Opportunities - Raw'!$C:$C,'Ambassadors - By Rep'!$A53,'Opportunities - Raw'!$B:$B,"&gt;="&amp;'Ambassadors - By Rep'!$B$3)</f>
        <v>2</v>
      </c>
      <c r="K53" s="20">
        <f ca="1">MIN(IFERROR($I53/COUNTIFS('Sales Appointments - Raw'!$B:$B,'Ambassadors - By Rep'!$A53,'Sales Appointments - Raw'!$E:$E,"&gt;="&amp;'Ambassadors - By Rep'!$B$3,'Sales Appointments - Raw'!$L:$L,FALSE),0),1)</f>
        <v>0.33333333333333331</v>
      </c>
      <c r="L53" s="33">
        <f ca="1">COUNTIFS('Knocking Metrics - Raw'!$B:$B,'Ambassadors - By Rep'!$A53,'Knocking Metrics - Raw'!$A:$A,"&gt;="&amp;'Ambassadors - By Rep'!$B$4)</f>
        <v>11</v>
      </c>
      <c r="M53" s="23">
        <f ca="1">SUMIFS('Knocking Metrics - Raw'!$F:$F,'Knocking Metrics - Raw'!$B:$B,'Ambassadors - By Rep'!$A53,'Knocking Metrics - Raw'!$A:$A,"&gt;="&amp;'Ambassadors - By Rep'!$B$4)</f>
        <v>895</v>
      </c>
      <c r="N53" s="23">
        <f t="shared" ca="1" si="1"/>
        <v>81.36363636363636</v>
      </c>
      <c r="O53" s="23">
        <f ca="1">SUMIFS('Knocking Metrics - Raw'!$G:$G,'Knocking Metrics - Raw'!$B:$B,'Ambassadors - By Rep'!$A53,'Knocking Metrics - Raw'!$A:$A,"&gt;="&amp;'Ambassadors - By Rep'!$B$4)</f>
        <v>8</v>
      </c>
      <c r="P53" s="23">
        <f ca="1">SUMIFS('Sales Appointments - Raw'!$O:$O,'Sales Appointments - Raw'!$B:$B,'Ambassadors - By Rep'!$A53,'Sales Appointments - Raw'!$E:$E,"&gt;="&amp;'Ambassadors - By Rep'!$B$4)</f>
        <v>2</v>
      </c>
      <c r="Q53" s="23">
        <f ca="1">COUNTIFS('Opportunities - Raw'!$C:$C,'Ambassadors - By Rep'!$A53,'Opportunities - Raw'!$B:$B,"&gt;="&amp;'Ambassadors - By Rep'!$B$4)</f>
        <v>2</v>
      </c>
      <c r="R53" s="20">
        <f ca="1">MIN(IFERROR($I53/COUNTIFS('Sales Appointments - Raw'!$B:$B,'Ambassadors - By Rep'!$A53,'Sales Appointments - Raw'!$E:$E,"&gt;="&amp;'Ambassadors - By Rep'!$B$4,'Sales Appointments - Raw'!$L:$L,FALSE),0),1)</f>
        <v>0.16666666666666666</v>
      </c>
      <c r="S53" s="23">
        <f ca="1">COUNTIFS('Opportunities - Raw'!$C:$C,'Ambassadors - By Rep'!$A53,'Opportunities - Raw'!$H:$H,"&gt;="&amp;'Ambassadors - By Rep'!$B$4)</f>
        <v>0</v>
      </c>
      <c r="T53" s="34">
        <f ca="1">COUNTIFS('Opportunities - Raw'!$C:$C,'Ambassadors - By Rep'!$A53,'Opportunities - Raw'!$I:$I,"&gt;="&amp;'Ambassadors - By Rep'!$B$4)</f>
        <v>0</v>
      </c>
    </row>
    <row r="54" spans="1:20" x14ac:dyDescent="0.3">
      <c r="A54" s="6" t="s">
        <v>85</v>
      </c>
      <c r="B54" s="6" t="s">
        <v>23</v>
      </c>
      <c r="C54" s="33">
        <f ca="1">SUMIFS('Knocking Metrics - Raw'!$F:$F,'Knocking Metrics - Raw'!$B:$B,'Ambassadors - By Rep'!$A54,'Knocking Metrics - Raw'!$A:$A,'Ambassadors - By Rep'!$B$2-1)</f>
        <v>0</v>
      </c>
      <c r="D54" s="23">
        <f ca="1">SUMIFS('Knocking Metrics - Raw'!$G:$G,'Knocking Metrics - Raw'!$B:$B,'Ambassadors - By Rep'!$A54,'Knocking Metrics - Raw'!$A:$A,'Ambassadors - By Rep'!$B$2-1)</f>
        <v>0</v>
      </c>
      <c r="E54" s="23">
        <f ca="1">SUMIFS('Sales Appointments - Raw'!$O:$O,'Sales Appointments - Raw'!$B:$B,'Ambassadors - By Rep'!$A54,'Sales Appointments - Raw'!$E:$E,'Ambassadors - By Rep'!$B$2-1)</f>
        <v>0</v>
      </c>
      <c r="F54" s="34">
        <f ca="1">COUNTIFS('Opportunities - Raw'!$C:$C,'Ambassadors - By Rep'!A54,'Opportunities - Raw'!$B:$B,'Ambassadors - By Rep'!$B$2-1)</f>
        <v>0</v>
      </c>
      <c r="G54" s="23">
        <f ca="1">SUMIFS('Knocking Metrics - Raw'!$F:$F,'Knocking Metrics - Raw'!$B:$B,'Ambassadors - By Rep'!$A54,'Knocking Metrics - Raw'!$A:$A,"&gt;="&amp;'Ambassadors - By Rep'!$B$3)</f>
        <v>0</v>
      </c>
      <c r="H54" s="23">
        <f ca="1">SUMIFS('Knocking Metrics - Raw'!$G:$G,'Knocking Metrics - Raw'!$B:$B,'Ambassadors - By Rep'!$A54,'Knocking Metrics - Raw'!$A:$A,"&gt;="&amp;'Ambassadors - By Rep'!$B$3)</f>
        <v>0</v>
      </c>
      <c r="I54" s="23">
        <f ca="1">SUMIFS('Sales Appointments - Raw'!$O:$O,'Sales Appointments - Raw'!$B:$B,'Ambassadors - By Rep'!$A54,'Sales Appointments - Raw'!$E:$E,"&gt;="&amp;'Ambassadors - By Rep'!$B$3)</f>
        <v>0</v>
      </c>
      <c r="J54" s="23">
        <f ca="1">COUNTIFS('Opportunities - Raw'!$C:$C,'Ambassadors - By Rep'!$A54,'Opportunities - Raw'!$B:$B,"&gt;="&amp;'Ambassadors - By Rep'!$B$3)</f>
        <v>0</v>
      </c>
      <c r="K54" s="20">
        <f ca="1">MIN(IFERROR($I54/COUNTIFS('Sales Appointments - Raw'!$B:$B,'Ambassadors - By Rep'!$A54,'Sales Appointments - Raw'!$E:$E,"&gt;="&amp;'Ambassadors - By Rep'!$B$3,'Sales Appointments - Raw'!$L:$L,FALSE),0),1)</f>
        <v>0</v>
      </c>
      <c r="L54" s="33">
        <f ca="1">COUNTIFS('Knocking Metrics - Raw'!$B:$B,'Ambassadors - By Rep'!$A54,'Knocking Metrics - Raw'!$A:$A,"&gt;="&amp;'Ambassadors - By Rep'!$B$4)</f>
        <v>3</v>
      </c>
      <c r="M54" s="23">
        <f ca="1">SUMIFS('Knocking Metrics - Raw'!$F:$F,'Knocking Metrics - Raw'!$B:$B,'Ambassadors - By Rep'!$A54,'Knocking Metrics - Raw'!$A:$A,"&gt;="&amp;'Ambassadors - By Rep'!$B$4)</f>
        <v>273</v>
      </c>
      <c r="N54" s="23">
        <f t="shared" ca="1" si="1"/>
        <v>91</v>
      </c>
      <c r="O54" s="23">
        <f ca="1">SUMIFS('Knocking Metrics - Raw'!$G:$G,'Knocking Metrics - Raw'!$B:$B,'Ambassadors - By Rep'!$A54,'Knocking Metrics - Raw'!$A:$A,"&gt;="&amp;'Ambassadors - By Rep'!$B$4)</f>
        <v>3</v>
      </c>
      <c r="P54" s="23">
        <f ca="1">SUMIFS('Sales Appointments - Raw'!$O:$O,'Sales Appointments - Raw'!$B:$B,'Ambassadors - By Rep'!$A54,'Sales Appointments - Raw'!$E:$E,"&gt;="&amp;'Ambassadors - By Rep'!$B$4)</f>
        <v>1</v>
      </c>
      <c r="Q54" s="23">
        <f ca="1">COUNTIFS('Opportunities - Raw'!$C:$C,'Ambassadors - By Rep'!$A54,'Opportunities - Raw'!$B:$B,"&gt;="&amp;'Ambassadors - By Rep'!$B$4)</f>
        <v>0</v>
      </c>
      <c r="R54" s="20">
        <f ca="1">MIN(IFERROR($I54/COUNTIFS('Sales Appointments - Raw'!$B:$B,'Ambassadors - By Rep'!$A54,'Sales Appointments - Raw'!$E:$E,"&gt;="&amp;'Ambassadors - By Rep'!$B$4,'Sales Appointments - Raw'!$L:$L,FALSE),0),1)</f>
        <v>0</v>
      </c>
      <c r="S54" s="23">
        <f ca="1">COUNTIFS('Opportunities - Raw'!$C:$C,'Ambassadors - By Rep'!$A54,'Opportunities - Raw'!$H:$H,"&gt;="&amp;'Ambassadors - By Rep'!$B$4)</f>
        <v>1</v>
      </c>
      <c r="T54" s="34">
        <f ca="1">COUNTIFS('Opportunities - Raw'!$C:$C,'Ambassadors - By Rep'!$A54,'Opportunities - Raw'!$I:$I,"&gt;="&amp;'Ambassadors - By Rep'!$B$4)</f>
        <v>0</v>
      </c>
    </row>
    <row r="55" spans="1:20" x14ac:dyDescent="0.3">
      <c r="A55" s="6" t="s">
        <v>86</v>
      </c>
      <c r="B55" s="6" t="s">
        <v>23</v>
      </c>
      <c r="C55" s="33">
        <f ca="1">SUMIFS('Knocking Metrics - Raw'!$F:$F,'Knocking Metrics - Raw'!$B:$B,'Ambassadors - By Rep'!$A55,'Knocking Metrics - Raw'!$A:$A,'Ambassadors - By Rep'!$B$2-1)</f>
        <v>107</v>
      </c>
      <c r="D55" s="23">
        <f ca="1">SUMIFS('Knocking Metrics - Raw'!$G:$G,'Knocking Metrics - Raw'!$B:$B,'Ambassadors - By Rep'!$A55,'Knocking Metrics - Raw'!$A:$A,'Ambassadors - By Rep'!$B$2-1)</f>
        <v>2</v>
      </c>
      <c r="E55" s="23">
        <f ca="1">SUMIFS('Sales Appointments - Raw'!$O:$O,'Sales Appointments - Raw'!$B:$B,'Ambassadors - By Rep'!$A55,'Sales Appointments - Raw'!$E:$E,'Ambassadors - By Rep'!$B$2-1)</f>
        <v>0</v>
      </c>
      <c r="F55" s="34">
        <f ca="1">COUNTIFS('Opportunities - Raw'!$C:$C,'Ambassadors - By Rep'!A55,'Opportunities - Raw'!$B:$B,'Ambassadors - By Rep'!$B$2-1)</f>
        <v>0</v>
      </c>
      <c r="G55" s="23">
        <f ca="1">SUMIFS('Knocking Metrics - Raw'!$F:$F,'Knocking Metrics - Raw'!$B:$B,'Ambassadors - By Rep'!$A55,'Knocking Metrics - Raw'!$A:$A,"&gt;="&amp;'Ambassadors - By Rep'!$B$3)</f>
        <v>417</v>
      </c>
      <c r="H55" s="23">
        <f ca="1">SUMIFS('Knocking Metrics - Raw'!$G:$G,'Knocking Metrics - Raw'!$B:$B,'Ambassadors - By Rep'!$A55,'Knocking Metrics - Raw'!$A:$A,"&gt;="&amp;'Ambassadors - By Rep'!$B$3)</f>
        <v>3</v>
      </c>
      <c r="I55" s="23">
        <f ca="1">SUMIFS('Sales Appointments - Raw'!$O:$O,'Sales Appointments - Raw'!$B:$B,'Ambassadors - By Rep'!$A55,'Sales Appointments - Raw'!$E:$E,"&gt;="&amp;'Ambassadors - By Rep'!$B$3)</f>
        <v>0</v>
      </c>
      <c r="J55" s="23">
        <f ca="1">COUNTIFS('Opportunities - Raw'!$C:$C,'Ambassadors - By Rep'!$A55,'Opportunities - Raw'!$B:$B,"&gt;="&amp;'Ambassadors - By Rep'!$B$3)</f>
        <v>0</v>
      </c>
      <c r="K55" s="20">
        <f ca="1">MIN(IFERROR($I55/COUNTIFS('Sales Appointments - Raw'!$B:$B,'Ambassadors - By Rep'!$A55,'Sales Appointments - Raw'!$E:$E,"&gt;="&amp;'Ambassadors - By Rep'!$B$3,'Sales Appointments - Raw'!$L:$L,FALSE),0),1)</f>
        <v>0</v>
      </c>
      <c r="L55" s="33">
        <f ca="1">COUNTIFS('Knocking Metrics - Raw'!$B:$B,'Ambassadors - By Rep'!$A55,'Knocking Metrics - Raw'!$A:$A,"&gt;="&amp;'Ambassadors - By Rep'!$B$4)</f>
        <v>5</v>
      </c>
      <c r="M55" s="23">
        <f ca="1">SUMIFS('Knocking Metrics - Raw'!$F:$F,'Knocking Metrics - Raw'!$B:$B,'Ambassadors - By Rep'!$A55,'Knocking Metrics - Raw'!$A:$A,"&gt;="&amp;'Ambassadors - By Rep'!$B$4)</f>
        <v>617</v>
      </c>
      <c r="N55" s="23">
        <f t="shared" ca="1" si="1"/>
        <v>123.4</v>
      </c>
      <c r="O55" s="23">
        <f ca="1">SUMIFS('Knocking Metrics - Raw'!$G:$G,'Knocking Metrics - Raw'!$B:$B,'Ambassadors - By Rep'!$A55,'Knocking Metrics - Raw'!$A:$A,"&gt;="&amp;'Ambassadors - By Rep'!$B$4)</f>
        <v>5</v>
      </c>
      <c r="P55" s="23">
        <f ca="1">SUMIFS('Sales Appointments - Raw'!$O:$O,'Sales Appointments - Raw'!$B:$B,'Ambassadors - By Rep'!$A55,'Sales Appointments - Raw'!$E:$E,"&gt;="&amp;'Ambassadors - By Rep'!$B$4)</f>
        <v>0</v>
      </c>
      <c r="Q55" s="23">
        <f ca="1">COUNTIFS('Opportunities - Raw'!$C:$C,'Ambassadors - By Rep'!$A55,'Opportunities - Raw'!$B:$B,"&gt;="&amp;'Ambassadors - By Rep'!$B$4)</f>
        <v>0</v>
      </c>
      <c r="R55" s="20">
        <f ca="1">MIN(IFERROR($I55/COUNTIFS('Sales Appointments - Raw'!$B:$B,'Ambassadors - By Rep'!$A55,'Sales Appointments - Raw'!$E:$E,"&gt;="&amp;'Ambassadors - By Rep'!$B$4,'Sales Appointments - Raw'!$L:$L,FALSE),0),1)</f>
        <v>0</v>
      </c>
      <c r="S55" s="23">
        <f ca="1">COUNTIFS('Opportunities - Raw'!$C:$C,'Ambassadors - By Rep'!$A55,'Opportunities - Raw'!$H:$H,"&gt;="&amp;'Ambassadors - By Rep'!$B$4)</f>
        <v>0</v>
      </c>
      <c r="T55" s="34">
        <f ca="1">COUNTIFS('Opportunities - Raw'!$C:$C,'Ambassadors - By Rep'!$A55,'Opportunities - Raw'!$I:$I,"&gt;="&amp;'Ambassadors - By Rep'!$B$4)</f>
        <v>0</v>
      </c>
    </row>
    <row r="56" spans="1:20" x14ac:dyDescent="0.3">
      <c r="A56" s="6" t="s">
        <v>87</v>
      </c>
      <c r="B56" s="6" t="s">
        <v>20</v>
      </c>
      <c r="C56" s="33">
        <f ca="1">SUMIFS('Knocking Metrics - Raw'!$F:$F,'Knocking Metrics - Raw'!$B:$B,'Ambassadors - By Rep'!$A56,'Knocking Metrics - Raw'!$A:$A,'Ambassadors - By Rep'!$B$2-1)</f>
        <v>25</v>
      </c>
      <c r="D56" s="23">
        <f ca="1">SUMIFS('Knocking Metrics - Raw'!$G:$G,'Knocking Metrics - Raw'!$B:$B,'Ambassadors - By Rep'!$A56,'Knocking Metrics - Raw'!$A:$A,'Ambassadors - By Rep'!$B$2-1)</f>
        <v>1</v>
      </c>
      <c r="E56" s="23">
        <f ca="1">SUMIFS('Sales Appointments - Raw'!$O:$O,'Sales Appointments - Raw'!$B:$B,'Ambassadors - By Rep'!$A56,'Sales Appointments - Raw'!$E:$E,'Ambassadors - By Rep'!$B$2-1)</f>
        <v>0</v>
      </c>
      <c r="F56" s="34">
        <f ca="1">COUNTIFS('Opportunities - Raw'!$C:$C,'Ambassadors - By Rep'!A56,'Opportunities - Raw'!$B:$B,'Ambassadors - By Rep'!$B$2-1)</f>
        <v>0</v>
      </c>
      <c r="G56" s="23">
        <f ca="1">SUMIFS('Knocking Metrics - Raw'!$F:$F,'Knocking Metrics - Raw'!$B:$B,'Ambassadors - By Rep'!$A56,'Knocking Metrics - Raw'!$A:$A,"&gt;="&amp;'Ambassadors - By Rep'!$B$3)</f>
        <v>25</v>
      </c>
      <c r="H56" s="23">
        <f ca="1">SUMIFS('Knocking Metrics - Raw'!$G:$G,'Knocking Metrics - Raw'!$B:$B,'Ambassadors - By Rep'!$A56,'Knocking Metrics - Raw'!$A:$A,"&gt;="&amp;'Ambassadors - By Rep'!$B$3)</f>
        <v>1</v>
      </c>
      <c r="I56" s="23">
        <f ca="1">SUMIFS('Sales Appointments - Raw'!$O:$O,'Sales Appointments - Raw'!$B:$B,'Ambassadors - By Rep'!$A56,'Sales Appointments - Raw'!$E:$E,"&gt;="&amp;'Ambassadors - By Rep'!$B$3)</f>
        <v>0</v>
      </c>
      <c r="J56" s="23">
        <f ca="1">COUNTIFS('Opportunities - Raw'!$C:$C,'Ambassadors - By Rep'!$A56,'Opportunities - Raw'!$B:$B,"&gt;="&amp;'Ambassadors - By Rep'!$B$3)</f>
        <v>0</v>
      </c>
      <c r="K56" s="20">
        <f ca="1">MIN(IFERROR($I56/COUNTIFS('Sales Appointments - Raw'!$B:$B,'Ambassadors - By Rep'!$A56,'Sales Appointments - Raw'!$E:$E,"&gt;="&amp;'Ambassadors - By Rep'!$B$3,'Sales Appointments - Raw'!$L:$L,FALSE),0),1)</f>
        <v>0</v>
      </c>
      <c r="L56" s="33">
        <f ca="1">COUNTIFS('Knocking Metrics - Raw'!$B:$B,'Ambassadors - By Rep'!$A56,'Knocking Metrics - Raw'!$A:$A,"&gt;="&amp;'Ambassadors - By Rep'!$B$4)</f>
        <v>1</v>
      </c>
      <c r="M56" s="23">
        <f ca="1">SUMIFS('Knocking Metrics - Raw'!$F:$F,'Knocking Metrics - Raw'!$B:$B,'Ambassadors - By Rep'!$A56,'Knocking Metrics - Raw'!$A:$A,"&gt;="&amp;'Ambassadors - By Rep'!$B$4)</f>
        <v>25</v>
      </c>
      <c r="N56" s="23">
        <f t="shared" ca="1" si="1"/>
        <v>25</v>
      </c>
      <c r="O56" s="23">
        <f ca="1">SUMIFS('Knocking Metrics - Raw'!$G:$G,'Knocking Metrics - Raw'!$B:$B,'Ambassadors - By Rep'!$A56,'Knocking Metrics - Raw'!$A:$A,"&gt;="&amp;'Ambassadors - By Rep'!$B$4)</f>
        <v>1</v>
      </c>
      <c r="P56" s="23">
        <f ca="1">SUMIFS('Sales Appointments - Raw'!$O:$O,'Sales Appointments - Raw'!$B:$B,'Ambassadors - By Rep'!$A56,'Sales Appointments - Raw'!$E:$E,"&gt;="&amp;'Ambassadors - By Rep'!$B$4)</f>
        <v>0</v>
      </c>
      <c r="Q56" s="23">
        <f ca="1">COUNTIFS('Opportunities - Raw'!$C:$C,'Ambassadors - By Rep'!$A56,'Opportunities - Raw'!$B:$B,"&gt;="&amp;'Ambassadors - By Rep'!$B$4)</f>
        <v>0</v>
      </c>
      <c r="R56" s="20">
        <f ca="1">MIN(IFERROR($I56/COUNTIFS('Sales Appointments - Raw'!$B:$B,'Ambassadors - By Rep'!$A56,'Sales Appointments - Raw'!$E:$E,"&gt;="&amp;'Ambassadors - By Rep'!$B$4,'Sales Appointments - Raw'!$L:$L,FALSE),0),1)</f>
        <v>0</v>
      </c>
      <c r="S56" s="23">
        <f ca="1">COUNTIFS('Opportunities - Raw'!$C:$C,'Ambassadors - By Rep'!$A56,'Opportunities - Raw'!$H:$H,"&gt;="&amp;'Ambassadors - By Rep'!$B$4)</f>
        <v>0</v>
      </c>
      <c r="T56" s="34">
        <f ca="1">COUNTIFS('Opportunities - Raw'!$C:$C,'Ambassadors - By Rep'!$A56,'Opportunities - Raw'!$I:$I,"&gt;="&amp;'Ambassadors - By Rep'!$B$4)</f>
        <v>0</v>
      </c>
    </row>
    <row r="57" spans="1:20" x14ac:dyDescent="0.3">
      <c r="A57" s="6" t="s">
        <v>88</v>
      </c>
      <c r="B57" s="6" t="s">
        <v>25</v>
      </c>
      <c r="C57" s="33">
        <f ca="1">SUMIFS('Knocking Metrics - Raw'!$F:$F,'Knocking Metrics - Raw'!$B:$B,'Ambassadors - By Rep'!$A57,'Knocking Metrics - Raw'!$A:$A,'Ambassadors - By Rep'!$B$2-1)</f>
        <v>74</v>
      </c>
      <c r="D57" s="23">
        <f ca="1">SUMIFS('Knocking Metrics - Raw'!$G:$G,'Knocking Metrics - Raw'!$B:$B,'Ambassadors - By Rep'!$A57,'Knocking Metrics - Raw'!$A:$A,'Ambassadors - By Rep'!$B$2-1)</f>
        <v>2</v>
      </c>
      <c r="E57" s="23">
        <f ca="1">SUMIFS('Sales Appointments - Raw'!$O:$O,'Sales Appointments - Raw'!$B:$B,'Ambassadors - By Rep'!$A57,'Sales Appointments - Raw'!$E:$E,'Ambassadors - By Rep'!$B$2-1)</f>
        <v>0</v>
      </c>
      <c r="F57" s="34">
        <f ca="1">COUNTIFS('Opportunities - Raw'!$C:$C,'Ambassadors - By Rep'!A57,'Opportunities - Raw'!$B:$B,'Ambassadors - By Rep'!$B$2-1)</f>
        <v>0</v>
      </c>
      <c r="G57" s="23">
        <f ca="1">SUMIFS('Knocking Metrics - Raw'!$F:$F,'Knocking Metrics - Raw'!$B:$B,'Ambassadors - By Rep'!$A57,'Knocking Metrics - Raw'!$A:$A,"&gt;="&amp;'Ambassadors - By Rep'!$B$3)</f>
        <v>120</v>
      </c>
      <c r="H57" s="23">
        <f ca="1">SUMIFS('Knocking Metrics - Raw'!$G:$G,'Knocking Metrics - Raw'!$B:$B,'Ambassadors - By Rep'!$A57,'Knocking Metrics - Raw'!$A:$A,"&gt;="&amp;'Ambassadors - By Rep'!$B$3)</f>
        <v>2</v>
      </c>
      <c r="I57" s="23">
        <f ca="1">SUMIFS('Sales Appointments - Raw'!$O:$O,'Sales Appointments - Raw'!$B:$B,'Ambassadors - By Rep'!$A57,'Sales Appointments - Raw'!$E:$E,"&gt;="&amp;'Ambassadors - By Rep'!$B$3)</f>
        <v>0</v>
      </c>
      <c r="J57" s="23">
        <f ca="1">COUNTIFS('Opportunities - Raw'!$C:$C,'Ambassadors - By Rep'!$A57,'Opportunities - Raw'!$B:$B,"&gt;="&amp;'Ambassadors - By Rep'!$B$3)</f>
        <v>0</v>
      </c>
      <c r="K57" s="20">
        <f ca="1">MIN(IFERROR($I57/COUNTIFS('Sales Appointments - Raw'!$B:$B,'Ambassadors - By Rep'!$A57,'Sales Appointments - Raw'!$E:$E,"&gt;="&amp;'Ambassadors - By Rep'!$B$3,'Sales Appointments - Raw'!$L:$L,FALSE),0),1)</f>
        <v>0</v>
      </c>
      <c r="L57" s="33">
        <f ca="1">COUNTIFS('Knocking Metrics - Raw'!$B:$B,'Ambassadors - By Rep'!$A57,'Knocking Metrics - Raw'!$A:$A,"&gt;="&amp;'Ambassadors - By Rep'!$B$4)</f>
        <v>7</v>
      </c>
      <c r="M57" s="23">
        <f ca="1">SUMIFS('Knocking Metrics - Raw'!$F:$F,'Knocking Metrics - Raw'!$B:$B,'Ambassadors - By Rep'!$A57,'Knocking Metrics - Raw'!$A:$A,"&gt;="&amp;'Ambassadors - By Rep'!$B$4)</f>
        <v>420</v>
      </c>
      <c r="N57" s="23">
        <f t="shared" ca="1" si="1"/>
        <v>60</v>
      </c>
      <c r="O57" s="23">
        <f ca="1">SUMIFS('Knocking Metrics - Raw'!$G:$G,'Knocking Metrics - Raw'!$B:$B,'Ambassadors - By Rep'!$A57,'Knocking Metrics - Raw'!$A:$A,"&gt;="&amp;'Ambassadors - By Rep'!$B$4)</f>
        <v>9</v>
      </c>
      <c r="P57" s="23">
        <f ca="1">SUMIFS('Sales Appointments - Raw'!$O:$O,'Sales Appointments - Raw'!$B:$B,'Ambassadors - By Rep'!$A57,'Sales Appointments - Raw'!$E:$E,"&gt;="&amp;'Ambassadors - By Rep'!$B$4)</f>
        <v>3</v>
      </c>
      <c r="Q57" s="23">
        <f ca="1">COUNTIFS('Opportunities - Raw'!$C:$C,'Ambassadors - By Rep'!$A57,'Opportunities - Raw'!$B:$B,"&gt;="&amp;'Ambassadors - By Rep'!$B$4)</f>
        <v>1</v>
      </c>
      <c r="R57" s="20">
        <f ca="1">MIN(IFERROR($I57/COUNTIFS('Sales Appointments - Raw'!$B:$B,'Ambassadors - By Rep'!$A57,'Sales Appointments - Raw'!$E:$E,"&gt;="&amp;'Ambassadors - By Rep'!$B$4,'Sales Appointments - Raw'!$L:$L,FALSE),0),1)</f>
        <v>0</v>
      </c>
      <c r="S57" s="23">
        <f ca="1">COUNTIFS('Opportunities - Raw'!$C:$C,'Ambassadors - By Rep'!$A57,'Opportunities - Raw'!$H:$H,"&gt;="&amp;'Ambassadors - By Rep'!$B$4)</f>
        <v>0</v>
      </c>
      <c r="T57" s="34">
        <f ca="1">COUNTIFS('Opportunities - Raw'!$C:$C,'Ambassadors - By Rep'!$A57,'Opportunities - Raw'!$I:$I,"&gt;="&amp;'Ambassadors - By Rep'!$B$4)</f>
        <v>2</v>
      </c>
    </row>
    <row r="58" spans="1:20" x14ac:dyDescent="0.3">
      <c r="A58" s="6" t="s">
        <v>89</v>
      </c>
      <c r="B58" s="6" t="s">
        <v>21</v>
      </c>
      <c r="C58" s="33">
        <f ca="1">SUMIFS('Knocking Metrics - Raw'!$F:$F,'Knocking Metrics - Raw'!$B:$B,'Ambassadors - By Rep'!$A58,'Knocking Metrics - Raw'!$A:$A,'Ambassadors - By Rep'!$B$2-1)</f>
        <v>0</v>
      </c>
      <c r="D58" s="23">
        <f ca="1">SUMIFS('Knocking Metrics - Raw'!$G:$G,'Knocking Metrics - Raw'!$B:$B,'Ambassadors - By Rep'!$A58,'Knocking Metrics - Raw'!$A:$A,'Ambassadors - By Rep'!$B$2-1)</f>
        <v>0</v>
      </c>
      <c r="E58" s="23">
        <f ca="1">SUMIFS('Sales Appointments - Raw'!$O:$O,'Sales Appointments - Raw'!$B:$B,'Ambassadors - By Rep'!$A58,'Sales Appointments - Raw'!$E:$E,'Ambassadors - By Rep'!$B$2-1)</f>
        <v>0</v>
      </c>
      <c r="F58" s="34">
        <f ca="1">COUNTIFS('Opportunities - Raw'!$C:$C,'Ambassadors - By Rep'!A58,'Opportunities - Raw'!$B:$B,'Ambassadors - By Rep'!$B$2-1)</f>
        <v>0</v>
      </c>
      <c r="G58" s="23">
        <f ca="1">SUMIFS('Knocking Metrics - Raw'!$F:$F,'Knocking Metrics - Raw'!$B:$B,'Ambassadors - By Rep'!$A58,'Knocking Metrics - Raw'!$A:$A,"&gt;="&amp;'Ambassadors - By Rep'!$B$3)</f>
        <v>63</v>
      </c>
      <c r="H58" s="23">
        <f ca="1">SUMIFS('Knocking Metrics - Raw'!$G:$G,'Knocking Metrics - Raw'!$B:$B,'Ambassadors - By Rep'!$A58,'Knocking Metrics - Raw'!$A:$A,"&gt;="&amp;'Ambassadors - By Rep'!$B$3)</f>
        <v>1</v>
      </c>
      <c r="I58" s="23">
        <f ca="1">SUMIFS('Sales Appointments - Raw'!$O:$O,'Sales Appointments - Raw'!$B:$B,'Ambassadors - By Rep'!$A58,'Sales Appointments - Raw'!$E:$E,"&gt;="&amp;'Ambassadors - By Rep'!$B$3)</f>
        <v>0</v>
      </c>
      <c r="J58" s="23">
        <f ca="1">COUNTIFS('Opportunities - Raw'!$C:$C,'Ambassadors - By Rep'!$A58,'Opportunities - Raw'!$B:$B,"&gt;="&amp;'Ambassadors - By Rep'!$B$3)</f>
        <v>0</v>
      </c>
      <c r="K58" s="20">
        <f ca="1">MIN(IFERROR($I58/COUNTIFS('Sales Appointments - Raw'!$B:$B,'Ambassadors - By Rep'!$A58,'Sales Appointments - Raw'!$E:$E,"&gt;="&amp;'Ambassadors - By Rep'!$B$3,'Sales Appointments - Raw'!$L:$L,FALSE),0),1)</f>
        <v>0</v>
      </c>
      <c r="L58" s="33">
        <f ca="1">COUNTIFS('Knocking Metrics - Raw'!$B:$B,'Ambassadors - By Rep'!$A58,'Knocking Metrics - Raw'!$A:$A,"&gt;="&amp;'Ambassadors - By Rep'!$B$4)</f>
        <v>5</v>
      </c>
      <c r="M58" s="23">
        <f ca="1">SUMIFS('Knocking Metrics - Raw'!$F:$F,'Knocking Metrics - Raw'!$B:$B,'Ambassadors - By Rep'!$A58,'Knocking Metrics - Raw'!$A:$A,"&gt;="&amp;'Ambassadors - By Rep'!$B$4)</f>
        <v>241</v>
      </c>
      <c r="N58" s="23">
        <f t="shared" ca="1" si="1"/>
        <v>48.2</v>
      </c>
      <c r="O58" s="23">
        <f ca="1">SUMIFS('Knocking Metrics - Raw'!$G:$G,'Knocking Metrics - Raw'!$B:$B,'Ambassadors - By Rep'!$A58,'Knocking Metrics - Raw'!$A:$A,"&gt;="&amp;'Ambassadors - By Rep'!$B$4)</f>
        <v>10</v>
      </c>
      <c r="P58" s="23">
        <f ca="1">SUMIFS('Sales Appointments - Raw'!$O:$O,'Sales Appointments - Raw'!$B:$B,'Ambassadors - By Rep'!$A58,'Sales Appointments - Raw'!$E:$E,"&gt;="&amp;'Ambassadors - By Rep'!$B$4)</f>
        <v>2</v>
      </c>
      <c r="Q58" s="23">
        <f ca="1">COUNTIFS('Opportunities - Raw'!$C:$C,'Ambassadors - By Rep'!$A58,'Opportunities - Raw'!$B:$B,"&gt;="&amp;'Ambassadors - By Rep'!$B$4)</f>
        <v>2</v>
      </c>
      <c r="R58" s="20">
        <f ca="1">MIN(IFERROR($I58/COUNTIFS('Sales Appointments - Raw'!$B:$B,'Ambassadors - By Rep'!$A58,'Sales Appointments - Raw'!$E:$E,"&gt;="&amp;'Ambassadors - By Rep'!$B$4,'Sales Appointments - Raw'!$L:$L,FALSE),0),1)</f>
        <v>0</v>
      </c>
      <c r="S58" s="23">
        <f ca="1">COUNTIFS('Opportunities - Raw'!$C:$C,'Ambassadors - By Rep'!$A58,'Opportunities - Raw'!$H:$H,"&gt;="&amp;'Ambassadors - By Rep'!$B$4)</f>
        <v>1</v>
      </c>
      <c r="T58" s="34">
        <f ca="1">COUNTIFS('Opportunities - Raw'!$C:$C,'Ambassadors - By Rep'!$A58,'Opportunities - Raw'!$I:$I,"&gt;="&amp;'Ambassadors - By Rep'!$B$4)</f>
        <v>1</v>
      </c>
    </row>
    <row r="59" spans="1:20" x14ac:dyDescent="0.3">
      <c r="A59" s="6" t="s">
        <v>90</v>
      </c>
      <c r="B59" s="6" t="s">
        <v>25</v>
      </c>
      <c r="C59" s="33">
        <f ca="1">SUMIFS('Knocking Metrics - Raw'!$F:$F,'Knocking Metrics - Raw'!$B:$B,'Ambassadors - By Rep'!$A59,'Knocking Metrics - Raw'!$A:$A,'Ambassadors - By Rep'!$B$2-1)</f>
        <v>0</v>
      </c>
      <c r="D59" s="23">
        <f ca="1">SUMIFS('Knocking Metrics - Raw'!$G:$G,'Knocking Metrics - Raw'!$B:$B,'Ambassadors - By Rep'!$A59,'Knocking Metrics - Raw'!$A:$A,'Ambassadors - By Rep'!$B$2-1)</f>
        <v>0</v>
      </c>
      <c r="E59" s="23">
        <f ca="1">SUMIFS('Sales Appointments - Raw'!$O:$O,'Sales Appointments - Raw'!$B:$B,'Ambassadors - By Rep'!$A59,'Sales Appointments - Raw'!$E:$E,'Ambassadors - By Rep'!$B$2-1)</f>
        <v>0</v>
      </c>
      <c r="F59" s="34">
        <f ca="1">COUNTIFS('Opportunities - Raw'!$C:$C,'Ambassadors - By Rep'!A59,'Opportunities - Raw'!$B:$B,'Ambassadors - By Rep'!$B$2-1)</f>
        <v>0</v>
      </c>
      <c r="G59" s="23">
        <f ca="1">SUMIFS('Knocking Metrics - Raw'!$F:$F,'Knocking Metrics - Raw'!$B:$B,'Ambassadors - By Rep'!$A59,'Knocking Metrics - Raw'!$A:$A,"&gt;="&amp;'Ambassadors - By Rep'!$B$3)</f>
        <v>0</v>
      </c>
      <c r="H59" s="23">
        <f ca="1">SUMIFS('Knocking Metrics - Raw'!$G:$G,'Knocking Metrics - Raw'!$B:$B,'Ambassadors - By Rep'!$A59,'Knocking Metrics - Raw'!$A:$A,"&gt;="&amp;'Ambassadors - By Rep'!$B$3)</f>
        <v>0</v>
      </c>
      <c r="I59" s="23">
        <f ca="1">SUMIFS('Sales Appointments - Raw'!$O:$O,'Sales Appointments - Raw'!$B:$B,'Ambassadors - By Rep'!$A59,'Sales Appointments - Raw'!$E:$E,"&gt;="&amp;'Ambassadors - By Rep'!$B$3)</f>
        <v>0</v>
      </c>
      <c r="J59" s="23">
        <f ca="1">COUNTIFS('Opportunities - Raw'!$C:$C,'Ambassadors - By Rep'!$A59,'Opportunities - Raw'!$B:$B,"&gt;="&amp;'Ambassadors - By Rep'!$B$3)</f>
        <v>0</v>
      </c>
      <c r="K59" s="20">
        <f ca="1">MIN(IFERROR($I59/COUNTIFS('Sales Appointments - Raw'!$B:$B,'Ambassadors - By Rep'!$A59,'Sales Appointments - Raw'!$E:$E,"&gt;="&amp;'Ambassadors - By Rep'!$B$3,'Sales Appointments - Raw'!$L:$L,FALSE),0),1)</f>
        <v>0</v>
      </c>
      <c r="L59" s="33">
        <f ca="1">COUNTIFS('Knocking Metrics - Raw'!$B:$B,'Ambassadors - By Rep'!$A59,'Knocking Metrics - Raw'!$A:$A,"&gt;="&amp;'Ambassadors - By Rep'!$B$4)</f>
        <v>0</v>
      </c>
      <c r="M59" s="23">
        <f ca="1">SUMIFS('Knocking Metrics - Raw'!$F:$F,'Knocking Metrics - Raw'!$B:$B,'Ambassadors - By Rep'!$A59,'Knocking Metrics - Raw'!$A:$A,"&gt;="&amp;'Ambassadors - By Rep'!$B$4)</f>
        <v>0</v>
      </c>
      <c r="N59" s="23">
        <f t="shared" ca="1" si="1"/>
        <v>0</v>
      </c>
      <c r="O59" s="23">
        <f ca="1">SUMIFS('Knocking Metrics - Raw'!$G:$G,'Knocking Metrics - Raw'!$B:$B,'Ambassadors - By Rep'!$A59,'Knocking Metrics - Raw'!$A:$A,"&gt;="&amp;'Ambassadors - By Rep'!$B$4)</f>
        <v>0</v>
      </c>
      <c r="P59" s="23">
        <f ca="1">SUMIFS('Sales Appointments - Raw'!$O:$O,'Sales Appointments - Raw'!$B:$B,'Ambassadors - By Rep'!$A59,'Sales Appointments - Raw'!$E:$E,"&gt;="&amp;'Ambassadors - By Rep'!$B$4)</f>
        <v>0</v>
      </c>
      <c r="Q59" s="23">
        <f ca="1">COUNTIFS('Opportunities - Raw'!$C:$C,'Ambassadors - By Rep'!$A59,'Opportunities - Raw'!$B:$B,"&gt;="&amp;'Ambassadors - By Rep'!$B$4)</f>
        <v>0</v>
      </c>
      <c r="R59" s="20">
        <f ca="1">MIN(IFERROR($I59/COUNTIFS('Sales Appointments - Raw'!$B:$B,'Ambassadors - By Rep'!$A59,'Sales Appointments - Raw'!$E:$E,"&gt;="&amp;'Ambassadors - By Rep'!$B$4,'Sales Appointments - Raw'!$L:$L,FALSE),0),1)</f>
        <v>0</v>
      </c>
      <c r="S59" s="23">
        <f ca="1">COUNTIFS('Opportunities - Raw'!$C:$C,'Ambassadors - By Rep'!$A59,'Opportunities - Raw'!$H:$H,"&gt;="&amp;'Ambassadors - By Rep'!$B$4)</f>
        <v>0</v>
      </c>
      <c r="T59" s="34">
        <f ca="1">COUNTIFS('Opportunities - Raw'!$C:$C,'Ambassadors - By Rep'!$A59,'Opportunities - Raw'!$I:$I,"&gt;="&amp;'Ambassadors - By Rep'!$B$4)</f>
        <v>0</v>
      </c>
    </row>
    <row r="60" spans="1:20" x14ac:dyDescent="0.3">
      <c r="A60" s="6" t="s">
        <v>91</v>
      </c>
      <c r="B60" s="6" t="s">
        <v>25</v>
      </c>
      <c r="C60" s="33">
        <f ca="1">SUMIFS('Knocking Metrics - Raw'!$F:$F,'Knocking Metrics - Raw'!$B:$B,'Ambassadors - By Rep'!$A60,'Knocking Metrics - Raw'!$A:$A,'Ambassadors - By Rep'!$B$2-1)</f>
        <v>82</v>
      </c>
      <c r="D60" s="23">
        <f ca="1">SUMIFS('Knocking Metrics - Raw'!$G:$G,'Knocking Metrics - Raw'!$B:$B,'Ambassadors - By Rep'!$A60,'Knocking Metrics - Raw'!$A:$A,'Ambassadors - By Rep'!$B$2-1)</f>
        <v>3</v>
      </c>
      <c r="E60" s="23">
        <f ca="1">SUMIFS('Sales Appointments - Raw'!$O:$O,'Sales Appointments - Raw'!$B:$B,'Ambassadors - By Rep'!$A60,'Sales Appointments - Raw'!$E:$E,'Ambassadors - By Rep'!$B$2-1)</f>
        <v>0</v>
      </c>
      <c r="F60" s="34">
        <f ca="1">COUNTIFS('Opportunities - Raw'!$C:$C,'Ambassadors - By Rep'!A60,'Opportunities - Raw'!$B:$B,'Ambassadors - By Rep'!$B$2-1)</f>
        <v>0</v>
      </c>
      <c r="G60" s="23">
        <f ca="1">SUMIFS('Knocking Metrics - Raw'!$F:$F,'Knocking Metrics - Raw'!$B:$B,'Ambassadors - By Rep'!$A60,'Knocking Metrics - Raw'!$A:$A,"&gt;="&amp;'Ambassadors - By Rep'!$B$3)</f>
        <v>337</v>
      </c>
      <c r="H60" s="23">
        <f ca="1">SUMIFS('Knocking Metrics - Raw'!$G:$G,'Knocking Metrics - Raw'!$B:$B,'Ambassadors - By Rep'!$A60,'Knocking Metrics - Raw'!$A:$A,"&gt;="&amp;'Ambassadors - By Rep'!$B$3)</f>
        <v>4</v>
      </c>
      <c r="I60" s="23">
        <f ca="1">SUMIFS('Sales Appointments - Raw'!$O:$O,'Sales Appointments - Raw'!$B:$B,'Ambassadors - By Rep'!$A60,'Sales Appointments - Raw'!$E:$E,"&gt;="&amp;'Ambassadors - By Rep'!$B$3)</f>
        <v>1</v>
      </c>
      <c r="J60" s="23">
        <f ca="1">COUNTIFS('Opportunities - Raw'!$C:$C,'Ambassadors - By Rep'!$A60,'Opportunities - Raw'!$B:$B,"&gt;="&amp;'Ambassadors - By Rep'!$B$3)</f>
        <v>1</v>
      </c>
      <c r="K60" s="20">
        <f ca="1">MIN(IFERROR($I60/COUNTIFS('Sales Appointments - Raw'!$B:$B,'Ambassadors - By Rep'!$A60,'Sales Appointments - Raw'!$E:$E,"&gt;="&amp;'Ambassadors - By Rep'!$B$3,'Sales Appointments - Raw'!$L:$L,FALSE),0),1)</f>
        <v>1</v>
      </c>
      <c r="L60" s="33">
        <f ca="1">COUNTIFS('Knocking Metrics - Raw'!$B:$B,'Ambassadors - By Rep'!$A60,'Knocking Metrics - Raw'!$A:$A,"&gt;="&amp;'Ambassadors - By Rep'!$B$4)</f>
        <v>7</v>
      </c>
      <c r="M60" s="23">
        <f ca="1">SUMIFS('Knocking Metrics - Raw'!$F:$F,'Knocking Metrics - Raw'!$B:$B,'Ambassadors - By Rep'!$A60,'Knocking Metrics - Raw'!$A:$A,"&gt;="&amp;'Ambassadors - By Rep'!$B$4)</f>
        <v>611</v>
      </c>
      <c r="N60" s="23">
        <f t="shared" ca="1" si="1"/>
        <v>87.285714285714292</v>
      </c>
      <c r="O60" s="23">
        <f ca="1">SUMIFS('Knocking Metrics - Raw'!$G:$G,'Knocking Metrics - Raw'!$B:$B,'Ambassadors - By Rep'!$A60,'Knocking Metrics - Raw'!$A:$A,"&gt;="&amp;'Ambassadors - By Rep'!$B$4)</f>
        <v>9</v>
      </c>
      <c r="P60" s="23">
        <f ca="1">SUMIFS('Sales Appointments - Raw'!$O:$O,'Sales Appointments - Raw'!$B:$B,'Ambassadors - By Rep'!$A60,'Sales Appointments - Raw'!$E:$E,"&gt;="&amp;'Ambassadors - By Rep'!$B$4)</f>
        <v>3</v>
      </c>
      <c r="Q60" s="23">
        <f ca="1">COUNTIFS('Opportunities - Raw'!$C:$C,'Ambassadors - By Rep'!$A60,'Opportunities - Raw'!$B:$B,"&gt;="&amp;'Ambassadors - By Rep'!$B$4)</f>
        <v>1</v>
      </c>
      <c r="R60" s="20">
        <f ca="1">MIN(IFERROR($I60/COUNTIFS('Sales Appointments - Raw'!$B:$B,'Ambassadors - By Rep'!$A60,'Sales Appointments - Raw'!$E:$E,"&gt;="&amp;'Ambassadors - By Rep'!$B$4,'Sales Appointments - Raw'!$L:$L,FALSE),0),1)</f>
        <v>0.33333333333333331</v>
      </c>
      <c r="S60" s="23">
        <f ca="1">COUNTIFS('Opportunities - Raw'!$C:$C,'Ambassadors - By Rep'!$A60,'Opportunities - Raw'!$H:$H,"&gt;="&amp;'Ambassadors - By Rep'!$B$4)</f>
        <v>0</v>
      </c>
      <c r="T60" s="34">
        <f ca="1">COUNTIFS('Opportunities - Raw'!$C:$C,'Ambassadors - By Rep'!$A60,'Opportunities - Raw'!$I:$I,"&gt;="&amp;'Ambassadors - By Rep'!$B$4)</f>
        <v>0</v>
      </c>
    </row>
    <row r="61" spans="1:20" x14ac:dyDescent="0.3">
      <c r="A61" s="6" t="s">
        <v>92</v>
      </c>
      <c r="B61" s="6" t="s">
        <v>23</v>
      </c>
      <c r="C61" s="33">
        <f ca="1">SUMIFS('Knocking Metrics - Raw'!$F:$F,'Knocking Metrics - Raw'!$B:$B,'Ambassadors - By Rep'!$A61,'Knocking Metrics - Raw'!$A:$A,'Ambassadors - By Rep'!$B$2-1)</f>
        <v>94</v>
      </c>
      <c r="D61" s="23">
        <f ca="1">SUMIFS('Knocking Metrics - Raw'!$G:$G,'Knocking Metrics - Raw'!$B:$B,'Ambassadors - By Rep'!$A61,'Knocking Metrics - Raw'!$A:$A,'Ambassadors - By Rep'!$B$2-1)</f>
        <v>1</v>
      </c>
      <c r="E61" s="23">
        <f ca="1">SUMIFS('Sales Appointments - Raw'!$O:$O,'Sales Appointments - Raw'!$B:$B,'Ambassadors - By Rep'!$A61,'Sales Appointments - Raw'!$E:$E,'Ambassadors - By Rep'!$B$2-1)</f>
        <v>0</v>
      </c>
      <c r="F61" s="34">
        <f ca="1">COUNTIFS('Opportunities - Raw'!$C:$C,'Ambassadors - By Rep'!A61,'Opportunities - Raw'!$B:$B,'Ambassadors - By Rep'!$B$2-1)</f>
        <v>0</v>
      </c>
      <c r="G61" s="23">
        <f ca="1">SUMIFS('Knocking Metrics - Raw'!$F:$F,'Knocking Metrics - Raw'!$B:$B,'Ambassadors - By Rep'!$A61,'Knocking Metrics - Raw'!$A:$A,"&gt;="&amp;'Ambassadors - By Rep'!$B$3)</f>
        <v>257</v>
      </c>
      <c r="H61" s="23">
        <f ca="1">SUMIFS('Knocking Metrics - Raw'!$G:$G,'Knocking Metrics - Raw'!$B:$B,'Ambassadors - By Rep'!$A61,'Knocking Metrics - Raw'!$A:$A,"&gt;="&amp;'Ambassadors - By Rep'!$B$3)</f>
        <v>1</v>
      </c>
      <c r="I61" s="23">
        <f ca="1">SUMIFS('Sales Appointments - Raw'!$O:$O,'Sales Appointments - Raw'!$B:$B,'Ambassadors - By Rep'!$A61,'Sales Appointments - Raw'!$E:$E,"&gt;="&amp;'Ambassadors - By Rep'!$B$3)</f>
        <v>0</v>
      </c>
      <c r="J61" s="23">
        <f ca="1">COUNTIFS('Opportunities - Raw'!$C:$C,'Ambassadors - By Rep'!$A61,'Opportunities - Raw'!$B:$B,"&gt;="&amp;'Ambassadors - By Rep'!$B$3)</f>
        <v>0</v>
      </c>
      <c r="K61" s="20">
        <f ca="1">MIN(IFERROR($I61/COUNTIFS('Sales Appointments - Raw'!$B:$B,'Ambassadors - By Rep'!$A61,'Sales Appointments - Raw'!$E:$E,"&gt;="&amp;'Ambassadors - By Rep'!$B$3,'Sales Appointments - Raw'!$L:$L,FALSE),0),1)</f>
        <v>0</v>
      </c>
      <c r="L61" s="33">
        <f ca="1">COUNTIFS('Knocking Metrics - Raw'!$B:$B,'Ambassadors - By Rep'!$A61,'Knocking Metrics - Raw'!$A:$A,"&gt;="&amp;'Ambassadors - By Rep'!$B$4)</f>
        <v>8</v>
      </c>
      <c r="M61" s="23">
        <f ca="1">SUMIFS('Knocking Metrics - Raw'!$F:$F,'Knocking Metrics - Raw'!$B:$B,'Ambassadors - By Rep'!$A61,'Knocking Metrics - Raw'!$A:$A,"&gt;="&amp;'Ambassadors - By Rep'!$B$4)</f>
        <v>719</v>
      </c>
      <c r="N61" s="23">
        <f t="shared" ca="1" si="1"/>
        <v>89.875</v>
      </c>
      <c r="O61" s="23">
        <f ca="1">SUMIFS('Knocking Metrics - Raw'!$G:$G,'Knocking Metrics - Raw'!$B:$B,'Ambassadors - By Rep'!$A61,'Knocking Metrics - Raw'!$A:$A,"&gt;="&amp;'Ambassadors - By Rep'!$B$4)</f>
        <v>1</v>
      </c>
      <c r="P61" s="23">
        <f ca="1">SUMIFS('Sales Appointments - Raw'!$O:$O,'Sales Appointments - Raw'!$B:$B,'Ambassadors - By Rep'!$A61,'Sales Appointments - Raw'!$E:$E,"&gt;="&amp;'Ambassadors - By Rep'!$B$4)</f>
        <v>2</v>
      </c>
      <c r="Q61" s="23">
        <f ca="1">COUNTIFS('Opportunities - Raw'!$C:$C,'Ambassadors - By Rep'!$A61,'Opportunities - Raw'!$B:$B,"&gt;="&amp;'Ambassadors - By Rep'!$B$4)</f>
        <v>0</v>
      </c>
      <c r="R61" s="20">
        <f ca="1">MIN(IFERROR($I61/COUNTIFS('Sales Appointments - Raw'!$B:$B,'Ambassadors - By Rep'!$A61,'Sales Appointments - Raw'!$E:$E,"&gt;="&amp;'Ambassadors - By Rep'!$B$4,'Sales Appointments - Raw'!$L:$L,FALSE),0),1)</f>
        <v>0</v>
      </c>
      <c r="S61" s="23">
        <f ca="1">COUNTIFS('Opportunities - Raw'!$C:$C,'Ambassadors - By Rep'!$A61,'Opportunities - Raw'!$H:$H,"&gt;="&amp;'Ambassadors - By Rep'!$B$4)</f>
        <v>0</v>
      </c>
      <c r="T61" s="34">
        <f ca="1">COUNTIFS('Opportunities - Raw'!$C:$C,'Ambassadors - By Rep'!$A61,'Opportunities - Raw'!$I:$I,"&gt;="&amp;'Ambassadors - By Rep'!$B$4)</f>
        <v>0</v>
      </c>
    </row>
    <row r="62" spans="1:20" x14ac:dyDescent="0.3">
      <c r="A62" s="6" t="s">
        <v>93</v>
      </c>
      <c r="B62" s="6" t="s">
        <v>23</v>
      </c>
      <c r="C62" s="33">
        <f ca="1">SUMIFS('Knocking Metrics - Raw'!$F:$F,'Knocking Metrics - Raw'!$B:$B,'Ambassadors - By Rep'!$A62,'Knocking Metrics - Raw'!$A:$A,'Ambassadors - By Rep'!$B$2-1)</f>
        <v>0</v>
      </c>
      <c r="D62" s="23">
        <f ca="1">SUMIFS('Knocking Metrics - Raw'!$G:$G,'Knocking Metrics - Raw'!$B:$B,'Ambassadors - By Rep'!$A62,'Knocking Metrics - Raw'!$A:$A,'Ambassadors - By Rep'!$B$2-1)</f>
        <v>0</v>
      </c>
      <c r="E62" s="23">
        <f ca="1">SUMIFS('Sales Appointments - Raw'!$O:$O,'Sales Appointments - Raw'!$B:$B,'Ambassadors - By Rep'!$A62,'Sales Appointments - Raw'!$E:$E,'Ambassadors - By Rep'!$B$2-1)</f>
        <v>0</v>
      </c>
      <c r="F62" s="34">
        <f ca="1">COUNTIFS('Opportunities - Raw'!$C:$C,'Ambassadors - By Rep'!A62,'Opportunities - Raw'!$B:$B,'Ambassadors - By Rep'!$B$2-1)</f>
        <v>0</v>
      </c>
      <c r="G62" s="23">
        <f ca="1">SUMIFS('Knocking Metrics - Raw'!$F:$F,'Knocking Metrics - Raw'!$B:$B,'Ambassadors - By Rep'!$A62,'Knocking Metrics - Raw'!$A:$A,"&gt;="&amp;'Ambassadors - By Rep'!$B$3)</f>
        <v>128</v>
      </c>
      <c r="H62" s="23">
        <f ca="1">SUMIFS('Knocking Metrics - Raw'!$G:$G,'Knocking Metrics - Raw'!$B:$B,'Ambassadors - By Rep'!$A62,'Knocking Metrics - Raw'!$A:$A,"&gt;="&amp;'Ambassadors - By Rep'!$B$3)</f>
        <v>0</v>
      </c>
      <c r="I62" s="23">
        <f ca="1">SUMIFS('Sales Appointments - Raw'!$O:$O,'Sales Appointments - Raw'!$B:$B,'Ambassadors - By Rep'!$A62,'Sales Appointments - Raw'!$E:$E,"&gt;="&amp;'Ambassadors - By Rep'!$B$3)</f>
        <v>1</v>
      </c>
      <c r="J62" s="23">
        <f ca="1">COUNTIFS('Opportunities - Raw'!$C:$C,'Ambassadors - By Rep'!$A62,'Opportunities - Raw'!$B:$B,"&gt;="&amp;'Ambassadors - By Rep'!$B$3)</f>
        <v>1</v>
      </c>
      <c r="K62" s="20">
        <f ca="1">MIN(IFERROR($I62/COUNTIFS('Sales Appointments - Raw'!$B:$B,'Ambassadors - By Rep'!$A62,'Sales Appointments - Raw'!$E:$E,"&gt;="&amp;'Ambassadors - By Rep'!$B$3,'Sales Appointments - Raw'!$L:$L,FALSE),0),1)</f>
        <v>0.33333333333333331</v>
      </c>
      <c r="L62" s="33">
        <f ca="1">COUNTIFS('Knocking Metrics - Raw'!$B:$B,'Ambassadors - By Rep'!$A62,'Knocking Metrics - Raw'!$A:$A,"&gt;="&amp;'Ambassadors - By Rep'!$B$4)</f>
        <v>7</v>
      </c>
      <c r="M62" s="23">
        <f ca="1">SUMIFS('Knocking Metrics - Raw'!$F:$F,'Knocking Metrics - Raw'!$B:$B,'Ambassadors - By Rep'!$A62,'Knocking Metrics - Raw'!$A:$A,"&gt;="&amp;'Ambassadors - By Rep'!$B$4)</f>
        <v>731</v>
      </c>
      <c r="N62" s="23">
        <f t="shared" ca="1" si="1"/>
        <v>104.42857142857143</v>
      </c>
      <c r="O62" s="23">
        <f ca="1">SUMIFS('Knocking Metrics - Raw'!$G:$G,'Knocking Metrics - Raw'!$B:$B,'Ambassadors - By Rep'!$A62,'Knocking Metrics - Raw'!$A:$A,"&gt;="&amp;'Ambassadors - By Rep'!$B$4)</f>
        <v>10</v>
      </c>
      <c r="P62" s="23">
        <f ca="1">SUMIFS('Sales Appointments - Raw'!$O:$O,'Sales Appointments - Raw'!$B:$B,'Ambassadors - By Rep'!$A62,'Sales Appointments - Raw'!$E:$E,"&gt;="&amp;'Ambassadors - By Rep'!$B$4)</f>
        <v>2</v>
      </c>
      <c r="Q62" s="23">
        <f ca="1">COUNTIFS('Opportunities - Raw'!$C:$C,'Ambassadors - By Rep'!$A62,'Opportunities - Raw'!$B:$B,"&gt;="&amp;'Ambassadors - By Rep'!$B$4)</f>
        <v>2</v>
      </c>
      <c r="R62" s="20">
        <f ca="1">MIN(IFERROR($I62/COUNTIFS('Sales Appointments - Raw'!$B:$B,'Ambassadors - By Rep'!$A62,'Sales Appointments - Raw'!$E:$E,"&gt;="&amp;'Ambassadors - By Rep'!$B$4,'Sales Appointments - Raw'!$L:$L,FALSE),0),1)</f>
        <v>0.1</v>
      </c>
      <c r="S62" s="23">
        <f ca="1">COUNTIFS('Opportunities - Raw'!$C:$C,'Ambassadors - By Rep'!$A62,'Opportunities - Raw'!$H:$H,"&gt;="&amp;'Ambassadors - By Rep'!$B$4)</f>
        <v>1</v>
      </c>
      <c r="T62" s="34">
        <f ca="1">COUNTIFS('Opportunities - Raw'!$C:$C,'Ambassadors - By Rep'!$A62,'Opportunities - Raw'!$I:$I,"&gt;="&amp;'Ambassadors - By Rep'!$B$4)</f>
        <v>0</v>
      </c>
    </row>
    <row r="63" spans="1:20" x14ac:dyDescent="0.3">
      <c r="A63" s="6" t="s">
        <v>94</v>
      </c>
      <c r="B63" s="6" t="s">
        <v>20</v>
      </c>
      <c r="C63" s="33">
        <f ca="1">SUMIFS('Knocking Metrics - Raw'!$F:$F,'Knocking Metrics - Raw'!$B:$B,'Ambassadors - By Rep'!$A63,'Knocking Metrics - Raw'!$A:$A,'Ambassadors - By Rep'!$B$2-1)</f>
        <v>110</v>
      </c>
      <c r="D63" s="23">
        <f ca="1">SUMIFS('Knocking Metrics - Raw'!$G:$G,'Knocking Metrics - Raw'!$B:$B,'Ambassadors - By Rep'!$A63,'Knocking Metrics - Raw'!$A:$A,'Ambassadors - By Rep'!$B$2-1)</f>
        <v>1</v>
      </c>
      <c r="E63" s="23">
        <f ca="1">SUMIFS('Sales Appointments - Raw'!$O:$O,'Sales Appointments - Raw'!$B:$B,'Ambassadors - By Rep'!$A63,'Sales Appointments - Raw'!$E:$E,'Ambassadors - By Rep'!$B$2-1)</f>
        <v>0</v>
      </c>
      <c r="F63" s="34">
        <f ca="1">COUNTIFS('Opportunities - Raw'!$C:$C,'Ambassadors - By Rep'!A63,'Opportunities - Raw'!$B:$B,'Ambassadors - By Rep'!$B$2-1)</f>
        <v>0</v>
      </c>
      <c r="G63" s="23">
        <f ca="1">SUMIFS('Knocking Metrics - Raw'!$F:$F,'Knocking Metrics - Raw'!$B:$B,'Ambassadors - By Rep'!$A63,'Knocking Metrics - Raw'!$A:$A,"&gt;="&amp;'Ambassadors - By Rep'!$B$3)</f>
        <v>355</v>
      </c>
      <c r="H63" s="23">
        <f ca="1">SUMIFS('Knocking Metrics - Raw'!$G:$G,'Knocking Metrics - Raw'!$B:$B,'Ambassadors - By Rep'!$A63,'Knocking Metrics - Raw'!$A:$A,"&gt;="&amp;'Ambassadors - By Rep'!$B$3)</f>
        <v>3</v>
      </c>
      <c r="I63" s="23">
        <f ca="1">SUMIFS('Sales Appointments - Raw'!$O:$O,'Sales Appointments - Raw'!$B:$B,'Ambassadors - By Rep'!$A63,'Sales Appointments - Raw'!$E:$E,"&gt;="&amp;'Ambassadors - By Rep'!$B$3)</f>
        <v>1</v>
      </c>
      <c r="J63" s="23">
        <f ca="1">COUNTIFS('Opportunities - Raw'!$C:$C,'Ambassadors - By Rep'!$A63,'Opportunities - Raw'!$B:$B,"&gt;="&amp;'Ambassadors - By Rep'!$B$3)</f>
        <v>1</v>
      </c>
      <c r="K63" s="20">
        <f ca="1">MIN(IFERROR($I63/COUNTIFS('Sales Appointments - Raw'!$B:$B,'Ambassadors - By Rep'!$A63,'Sales Appointments - Raw'!$E:$E,"&gt;="&amp;'Ambassadors - By Rep'!$B$3,'Sales Appointments - Raw'!$L:$L,FALSE),0),1)</f>
        <v>0.33333333333333331</v>
      </c>
      <c r="L63" s="33">
        <f ca="1">COUNTIFS('Knocking Metrics - Raw'!$B:$B,'Ambassadors - By Rep'!$A63,'Knocking Metrics - Raw'!$A:$A,"&gt;="&amp;'Ambassadors - By Rep'!$B$4)</f>
        <v>11</v>
      </c>
      <c r="M63" s="23">
        <f ca="1">SUMIFS('Knocking Metrics - Raw'!$F:$F,'Knocking Metrics - Raw'!$B:$B,'Ambassadors - By Rep'!$A63,'Knocking Metrics - Raw'!$A:$A,"&gt;="&amp;'Ambassadors - By Rep'!$B$4)</f>
        <v>1346</v>
      </c>
      <c r="N63" s="23">
        <f t="shared" ca="1" si="1"/>
        <v>122.36363636363636</v>
      </c>
      <c r="O63" s="23">
        <f ca="1">SUMIFS('Knocking Metrics - Raw'!$G:$G,'Knocking Metrics - Raw'!$B:$B,'Ambassadors - By Rep'!$A63,'Knocking Metrics - Raw'!$A:$A,"&gt;="&amp;'Ambassadors - By Rep'!$B$4)</f>
        <v>8</v>
      </c>
      <c r="P63" s="23">
        <f ca="1">SUMIFS('Sales Appointments - Raw'!$O:$O,'Sales Appointments - Raw'!$B:$B,'Ambassadors - By Rep'!$A63,'Sales Appointments - Raw'!$E:$E,"&gt;="&amp;'Ambassadors - By Rep'!$B$4)</f>
        <v>3</v>
      </c>
      <c r="Q63" s="23">
        <f ca="1">COUNTIFS('Opportunities - Raw'!$C:$C,'Ambassadors - By Rep'!$A63,'Opportunities - Raw'!$B:$B,"&gt;="&amp;'Ambassadors - By Rep'!$B$4)</f>
        <v>3</v>
      </c>
      <c r="R63" s="20">
        <f ca="1">MIN(IFERROR($I63/COUNTIFS('Sales Appointments - Raw'!$B:$B,'Ambassadors - By Rep'!$A63,'Sales Appointments - Raw'!$E:$E,"&gt;="&amp;'Ambassadors - By Rep'!$B$4,'Sales Appointments - Raw'!$L:$L,FALSE),0),1)</f>
        <v>9.0909090909090912E-2</v>
      </c>
      <c r="S63" s="23">
        <f ca="1">COUNTIFS('Opportunities - Raw'!$C:$C,'Ambassadors - By Rep'!$A63,'Opportunities - Raw'!$H:$H,"&gt;="&amp;'Ambassadors - By Rep'!$B$4)</f>
        <v>1</v>
      </c>
      <c r="T63" s="34">
        <f ca="1">COUNTIFS('Opportunities - Raw'!$C:$C,'Ambassadors - By Rep'!$A63,'Opportunities - Raw'!$I:$I,"&gt;="&amp;'Ambassadors - By Rep'!$B$4)</f>
        <v>0</v>
      </c>
    </row>
    <row r="64" spans="1:20" x14ac:dyDescent="0.3">
      <c r="A64" s="6" t="s">
        <v>95</v>
      </c>
      <c r="B64" s="6" t="s">
        <v>23</v>
      </c>
      <c r="C64" s="33">
        <f ca="1">SUMIFS('Knocking Metrics - Raw'!$F:$F,'Knocking Metrics - Raw'!$B:$B,'Ambassadors - By Rep'!$A64,'Knocking Metrics - Raw'!$A:$A,'Ambassadors - By Rep'!$B$2-1)</f>
        <v>0</v>
      </c>
      <c r="D64" s="23">
        <f ca="1">SUMIFS('Knocking Metrics - Raw'!$G:$G,'Knocking Metrics - Raw'!$B:$B,'Ambassadors - By Rep'!$A64,'Knocking Metrics - Raw'!$A:$A,'Ambassadors - By Rep'!$B$2-1)</f>
        <v>0</v>
      </c>
      <c r="E64" s="23">
        <f ca="1">SUMIFS('Sales Appointments - Raw'!$O:$O,'Sales Appointments - Raw'!$B:$B,'Ambassadors - By Rep'!$A64,'Sales Appointments - Raw'!$E:$E,'Ambassadors - By Rep'!$B$2-1)</f>
        <v>0</v>
      </c>
      <c r="F64" s="34">
        <f ca="1">COUNTIFS('Opportunities - Raw'!$C:$C,'Ambassadors - By Rep'!A64,'Opportunities - Raw'!$B:$B,'Ambassadors - By Rep'!$B$2-1)</f>
        <v>0</v>
      </c>
      <c r="G64" s="23">
        <f ca="1">SUMIFS('Knocking Metrics - Raw'!$F:$F,'Knocking Metrics - Raw'!$B:$B,'Ambassadors - By Rep'!$A64,'Knocking Metrics - Raw'!$A:$A,"&gt;="&amp;'Ambassadors - By Rep'!$B$3)</f>
        <v>156</v>
      </c>
      <c r="H64" s="23">
        <f ca="1">SUMIFS('Knocking Metrics - Raw'!$G:$G,'Knocking Metrics - Raw'!$B:$B,'Ambassadors - By Rep'!$A64,'Knocking Metrics - Raw'!$A:$A,"&gt;="&amp;'Ambassadors - By Rep'!$B$3)</f>
        <v>2</v>
      </c>
      <c r="I64" s="23">
        <f ca="1">SUMIFS('Sales Appointments - Raw'!$O:$O,'Sales Appointments - Raw'!$B:$B,'Ambassadors - By Rep'!$A64,'Sales Appointments - Raw'!$E:$E,"&gt;="&amp;'Ambassadors - By Rep'!$B$3)</f>
        <v>1</v>
      </c>
      <c r="J64" s="23">
        <f ca="1">COUNTIFS('Opportunities - Raw'!$C:$C,'Ambassadors - By Rep'!$A64,'Opportunities - Raw'!$B:$B,"&gt;="&amp;'Ambassadors - By Rep'!$B$3)</f>
        <v>0</v>
      </c>
      <c r="K64" s="20">
        <f ca="1">MIN(IFERROR($I64/COUNTIFS('Sales Appointments - Raw'!$B:$B,'Ambassadors - By Rep'!$A64,'Sales Appointments - Raw'!$E:$E,"&gt;="&amp;'Ambassadors - By Rep'!$B$3,'Sales Appointments - Raw'!$L:$L,FALSE),0),1)</f>
        <v>0.5</v>
      </c>
      <c r="L64" s="33">
        <f ca="1">COUNTIFS('Knocking Metrics - Raw'!$B:$B,'Ambassadors - By Rep'!$A64,'Knocking Metrics - Raw'!$A:$A,"&gt;="&amp;'Ambassadors - By Rep'!$B$4)</f>
        <v>9</v>
      </c>
      <c r="M64" s="23">
        <f ca="1">SUMIFS('Knocking Metrics - Raw'!$F:$F,'Knocking Metrics - Raw'!$B:$B,'Ambassadors - By Rep'!$A64,'Knocking Metrics - Raw'!$A:$A,"&gt;="&amp;'Ambassadors - By Rep'!$B$4)</f>
        <v>965</v>
      </c>
      <c r="N64" s="23">
        <f t="shared" ca="1" si="1"/>
        <v>107.22222222222223</v>
      </c>
      <c r="O64" s="23">
        <f ca="1">SUMIFS('Knocking Metrics - Raw'!$G:$G,'Knocking Metrics - Raw'!$B:$B,'Ambassadors - By Rep'!$A64,'Knocking Metrics - Raw'!$A:$A,"&gt;="&amp;'Ambassadors - By Rep'!$B$4)</f>
        <v>21</v>
      </c>
      <c r="P64" s="23">
        <f ca="1">SUMIFS('Sales Appointments - Raw'!$O:$O,'Sales Appointments - Raw'!$B:$B,'Ambassadors - By Rep'!$A64,'Sales Appointments - Raw'!$E:$E,"&gt;="&amp;'Ambassadors - By Rep'!$B$4)</f>
        <v>4</v>
      </c>
      <c r="Q64" s="23">
        <f ca="1">COUNTIFS('Opportunities - Raw'!$C:$C,'Ambassadors - By Rep'!$A64,'Opportunities - Raw'!$B:$B,"&gt;="&amp;'Ambassadors - By Rep'!$B$4)</f>
        <v>3</v>
      </c>
      <c r="R64" s="20">
        <f ca="1">MIN(IFERROR($I64/COUNTIFS('Sales Appointments - Raw'!$B:$B,'Ambassadors - By Rep'!$A64,'Sales Appointments - Raw'!$E:$E,"&gt;="&amp;'Ambassadors - By Rep'!$B$4,'Sales Appointments - Raw'!$L:$L,FALSE),0),1)</f>
        <v>9.0909090909090912E-2</v>
      </c>
      <c r="S64" s="23">
        <f ca="1">COUNTIFS('Opportunities - Raw'!$C:$C,'Ambassadors - By Rep'!$A64,'Opportunities - Raw'!$H:$H,"&gt;="&amp;'Ambassadors - By Rep'!$B$4)</f>
        <v>0</v>
      </c>
      <c r="T64" s="34">
        <f ca="1">COUNTIFS('Opportunities - Raw'!$C:$C,'Ambassadors - By Rep'!$A64,'Opportunities - Raw'!$I:$I,"&gt;="&amp;'Ambassadors - By Rep'!$B$4)</f>
        <v>0</v>
      </c>
    </row>
    <row r="65" spans="1:20" x14ac:dyDescent="0.3">
      <c r="A65" s="6" t="s">
        <v>96</v>
      </c>
      <c r="B65" s="6" t="s">
        <v>23</v>
      </c>
      <c r="C65" s="33">
        <f ca="1">SUMIFS('Knocking Metrics - Raw'!$F:$F,'Knocking Metrics - Raw'!$B:$B,'Ambassadors - By Rep'!$A65,'Knocking Metrics - Raw'!$A:$A,'Ambassadors - By Rep'!$B$2-1)</f>
        <v>0</v>
      </c>
      <c r="D65" s="23">
        <f ca="1">SUMIFS('Knocking Metrics - Raw'!$G:$G,'Knocking Metrics - Raw'!$B:$B,'Ambassadors - By Rep'!$A65,'Knocking Metrics - Raw'!$A:$A,'Ambassadors - By Rep'!$B$2-1)</f>
        <v>0</v>
      </c>
      <c r="E65" s="23">
        <f ca="1">SUMIFS('Sales Appointments - Raw'!$O:$O,'Sales Appointments - Raw'!$B:$B,'Ambassadors - By Rep'!$A65,'Sales Appointments - Raw'!$E:$E,'Ambassadors - By Rep'!$B$2-1)</f>
        <v>0</v>
      </c>
      <c r="F65" s="34">
        <f ca="1">COUNTIFS('Opportunities - Raw'!$C:$C,'Ambassadors - By Rep'!A65,'Opportunities - Raw'!$B:$B,'Ambassadors - By Rep'!$B$2-1)</f>
        <v>0</v>
      </c>
      <c r="G65" s="23">
        <f ca="1">SUMIFS('Knocking Metrics - Raw'!$F:$F,'Knocking Metrics - Raw'!$B:$B,'Ambassadors - By Rep'!$A65,'Knocking Metrics - Raw'!$A:$A,"&gt;="&amp;'Ambassadors - By Rep'!$B$3)</f>
        <v>0</v>
      </c>
      <c r="H65" s="23">
        <f ca="1">SUMIFS('Knocking Metrics - Raw'!$G:$G,'Knocking Metrics - Raw'!$B:$B,'Ambassadors - By Rep'!$A65,'Knocking Metrics - Raw'!$A:$A,"&gt;="&amp;'Ambassadors - By Rep'!$B$3)</f>
        <v>0</v>
      </c>
      <c r="I65" s="23">
        <f ca="1">SUMIFS('Sales Appointments - Raw'!$O:$O,'Sales Appointments - Raw'!$B:$B,'Ambassadors - By Rep'!$A65,'Sales Appointments - Raw'!$E:$E,"&gt;="&amp;'Ambassadors - By Rep'!$B$3)</f>
        <v>0</v>
      </c>
      <c r="J65" s="23">
        <f ca="1">COUNTIFS('Opportunities - Raw'!$C:$C,'Ambassadors - By Rep'!$A65,'Opportunities - Raw'!$B:$B,"&gt;="&amp;'Ambassadors - By Rep'!$B$3)</f>
        <v>0</v>
      </c>
      <c r="K65" s="20">
        <f ca="1">MIN(IFERROR($I65/COUNTIFS('Sales Appointments - Raw'!$B:$B,'Ambassadors - By Rep'!$A65,'Sales Appointments - Raw'!$E:$E,"&gt;="&amp;'Ambassadors - By Rep'!$B$3,'Sales Appointments - Raw'!$L:$L,FALSE),0),1)</f>
        <v>0</v>
      </c>
      <c r="L65" s="33">
        <f ca="1">COUNTIFS('Knocking Metrics - Raw'!$B:$B,'Ambassadors - By Rep'!$A65,'Knocking Metrics - Raw'!$A:$A,"&gt;="&amp;'Ambassadors - By Rep'!$B$4)</f>
        <v>6</v>
      </c>
      <c r="M65" s="23">
        <f ca="1">SUMIFS('Knocking Metrics - Raw'!$F:$F,'Knocking Metrics - Raw'!$B:$B,'Ambassadors - By Rep'!$A65,'Knocking Metrics - Raw'!$A:$A,"&gt;="&amp;'Ambassadors - By Rep'!$B$4)</f>
        <v>552</v>
      </c>
      <c r="N65" s="23">
        <f t="shared" ca="1" si="1"/>
        <v>92</v>
      </c>
      <c r="O65" s="23">
        <f ca="1">SUMIFS('Knocking Metrics - Raw'!$G:$G,'Knocking Metrics - Raw'!$B:$B,'Ambassadors - By Rep'!$A65,'Knocking Metrics - Raw'!$A:$A,"&gt;="&amp;'Ambassadors - By Rep'!$B$4)</f>
        <v>3</v>
      </c>
      <c r="P65" s="23">
        <f ca="1">SUMIFS('Sales Appointments - Raw'!$O:$O,'Sales Appointments - Raw'!$B:$B,'Ambassadors - By Rep'!$A65,'Sales Appointments - Raw'!$E:$E,"&gt;="&amp;'Ambassadors - By Rep'!$B$4)</f>
        <v>1</v>
      </c>
      <c r="Q65" s="23">
        <f ca="1">COUNTIFS('Opportunities - Raw'!$C:$C,'Ambassadors - By Rep'!$A65,'Opportunities - Raw'!$B:$B,"&gt;="&amp;'Ambassadors - By Rep'!$B$4)</f>
        <v>1</v>
      </c>
      <c r="R65" s="20">
        <f ca="1">MIN(IFERROR($I65/COUNTIFS('Sales Appointments - Raw'!$B:$B,'Ambassadors - By Rep'!$A65,'Sales Appointments - Raw'!$E:$E,"&gt;="&amp;'Ambassadors - By Rep'!$B$4,'Sales Appointments - Raw'!$L:$L,FALSE),0),1)</f>
        <v>0</v>
      </c>
      <c r="S65" s="23">
        <f ca="1">COUNTIFS('Opportunities - Raw'!$C:$C,'Ambassadors - By Rep'!$A65,'Opportunities - Raw'!$H:$H,"&gt;="&amp;'Ambassadors - By Rep'!$B$4)</f>
        <v>0</v>
      </c>
      <c r="T65" s="34">
        <f ca="1">COUNTIFS('Opportunities - Raw'!$C:$C,'Ambassadors - By Rep'!$A65,'Opportunities - Raw'!$I:$I,"&gt;="&amp;'Ambassadors - By Rep'!$B$4)</f>
        <v>0</v>
      </c>
    </row>
    <row r="66" spans="1:20" x14ac:dyDescent="0.3">
      <c r="A66" s="6" t="s">
        <v>97</v>
      </c>
      <c r="B66" s="6" t="s">
        <v>20</v>
      </c>
      <c r="C66" s="33">
        <f ca="1">SUMIFS('Knocking Metrics - Raw'!$F:$F,'Knocking Metrics - Raw'!$B:$B,'Ambassadors - By Rep'!$A66,'Knocking Metrics - Raw'!$A:$A,'Ambassadors - By Rep'!$B$2-1)</f>
        <v>130</v>
      </c>
      <c r="D66" s="23">
        <f ca="1">SUMIFS('Knocking Metrics - Raw'!$G:$G,'Knocking Metrics - Raw'!$B:$B,'Ambassadors - By Rep'!$A66,'Knocking Metrics - Raw'!$A:$A,'Ambassadors - By Rep'!$B$2-1)</f>
        <v>1</v>
      </c>
      <c r="E66" s="23">
        <f ca="1">SUMIFS('Sales Appointments - Raw'!$O:$O,'Sales Appointments - Raw'!$B:$B,'Ambassadors - By Rep'!$A66,'Sales Appointments - Raw'!$E:$E,'Ambassadors - By Rep'!$B$2-1)</f>
        <v>0</v>
      </c>
      <c r="F66" s="34">
        <f ca="1">COUNTIFS('Opportunities - Raw'!$C:$C,'Ambassadors - By Rep'!A66,'Opportunities - Raw'!$B:$B,'Ambassadors - By Rep'!$B$2-1)</f>
        <v>0</v>
      </c>
      <c r="G66" s="23">
        <f ca="1">SUMIFS('Knocking Metrics - Raw'!$F:$F,'Knocking Metrics - Raw'!$B:$B,'Ambassadors - By Rep'!$A66,'Knocking Metrics - Raw'!$A:$A,"&gt;="&amp;'Ambassadors - By Rep'!$B$3)</f>
        <v>296</v>
      </c>
      <c r="H66" s="23">
        <f ca="1">SUMIFS('Knocking Metrics - Raw'!$G:$G,'Knocking Metrics - Raw'!$B:$B,'Ambassadors - By Rep'!$A66,'Knocking Metrics - Raw'!$A:$A,"&gt;="&amp;'Ambassadors - By Rep'!$B$3)</f>
        <v>2</v>
      </c>
      <c r="I66" s="23">
        <f ca="1">SUMIFS('Sales Appointments - Raw'!$O:$O,'Sales Appointments - Raw'!$B:$B,'Ambassadors - By Rep'!$A66,'Sales Appointments - Raw'!$E:$E,"&gt;="&amp;'Ambassadors - By Rep'!$B$3)</f>
        <v>0</v>
      </c>
      <c r="J66" s="23">
        <f ca="1">COUNTIFS('Opportunities - Raw'!$C:$C,'Ambassadors - By Rep'!$A66,'Opportunities - Raw'!$B:$B,"&gt;="&amp;'Ambassadors - By Rep'!$B$3)</f>
        <v>0</v>
      </c>
      <c r="K66" s="20">
        <f ca="1">MIN(IFERROR($I66/COUNTIFS('Sales Appointments - Raw'!$B:$B,'Ambassadors - By Rep'!$A66,'Sales Appointments - Raw'!$E:$E,"&gt;="&amp;'Ambassadors - By Rep'!$B$3,'Sales Appointments - Raw'!$L:$L,FALSE),0),1)</f>
        <v>0</v>
      </c>
      <c r="L66" s="33">
        <f ca="1">COUNTIFS('Knocking Metrics - Raw'!$B:$B,'Ambassadors - By Rep'!$A66,'Knocking Metrics - Raw'!$A:$A,"&gt;="&amp;'Ambassadors - By Rep'!$B$4)</f>
        <v>12</v>
      </c>
      <c r="M66" s="23">
        <f ca="1">SUMIFS('Knocking Metrics - Raw'!$F:$F,'Knocking Metrics - Raw'!$B:$B,'Ambassadors - By Rep'!$A66,'Knocking Metrics - Raw'!$A:$A,"&gt;="&amp;'Ambassadors - By Rep'!$B$4)</f>
        <v>1233</v>
      </c>
      <c r="N66" s="23">
        <f t="shared" ca="1" si="1"/>
        <v>102.75</v>
      </c>
      <c r="O66" s="23">
        <f ca="1">SUMIFS('Knocking Metrics - Raw'!$G:$G,'Knocking Metrics - Raw'!$B:$B,'Ambassadors - By Rep'!$A66,'Knocking Metrics - Raw'!$A:$A,"&gt;="&amp;'Ambassadors - By Rep'!$B$4)</f>
        <v>8</v>
      </c>
      <c r="P66" s="23">
        <f ca="1">SUMIFS('Sales Appointments - Raw'!$O:$O,'Sales Appointments - Raw'!$B:$B,'Ambassadors - By Rep'!$A66,'Sales Appointments - Raw'!$E:$E,"&gt;="&amp;'Ambassadors - By Rep'!$B$4)</f>
        <v>4</v>
      </c>
      <c r="Q66" s="23">
        <f ca="1">COUNTIFS('Opportunities - Raw'!$C:$C,'Ambassadors - By Rep'!$A66,'Opportunities - Raw'!$B:$B,"&gt;="&amp;'Ambassadors - By Rep'!$B$4)</f>
        <v>3</v>
      </c>
      <c r="R66" s="20">
        <f ca="1">MIN(IFERROR($I66/COUNTIFS('Sales Appointments - Raw'!$B:$B,'Ambassadors - By Rep'!$A66,'Sales Appointments - Raw'!$E:$E,"&gt;="&amp;'Ambassadors - By Rep'!$B$4,'Sales Appointments - Raw'!$L:$L,FALSE),0),1)</f>
        <v>0</v>
      </c>
      <c r="S66" s="23">
        <f ca="1">COUNTIFS('Opportunities - Raw'!$C:$C,'Ambassadors - By Rep'!$A66,'Opportunities - Raw'!$H:$H,"&gt;="&amp;'Ambassadors - By Rep'!$B$4)</f>
        <v>0</v>
      </c>
      <c r="T66" s="34">
        <f ca="1">COUNTIFS('Opportunities - Raw'!$C:$C,'Ambassadors - By Rep'!$A66,'Opportunities - Raw'!$I:$I,"&gt;="&amp;'Ambassadors - By Rep'!$B$4)</f>
        <v>0</v>
      </c>
    </row>
    <row r="67" spans="1:20" x14ac:dyDescent="0.3">
      <c r="A67" s="6" t="s">
        <v>98</v>
      </c>
      <c r="B67" s="6" t="s">
        <v>23</v>
      </c>
      <c r="C67" s="33">
        <f ca="1">SUMIFS('Knocking Metrics - Raw'!$F:$F,'Knocking Metrics - Raw'!$B:$B,'Ambassadors - By Rep'!$A67,'Knocking Metrics - Raw'!$A:$A,'Ambassadors - By Rep'!$B$2-1)</f>
        <v>0</v>
      </c>
      <c r="D67" s="23">
        <f ca="1">SUMIFS('Knocking Metrics - Raw'!$G:$G,'Knocking Metrics - Raw'!$B:$B,'Ambassadors - By Rep'!$A67,'Knocking Metrics - Raw'!$A:$A,'Ambassadors - By Rep'!$B$2-1)</f>
        <v>0</v>
      </c>
      <c r="E67" s="23">
        <f ca="1">SUMIFS('Sales Appointments - Raw'!$O:$O,'Sales Appointments - Raw'!$B:$B,'Ambassadors - By Rep'!$A67,'Sales Appointments - Raw'!$E:$E,'Ambassadors - By Rep'!$B$2-1)</f>
        <v>0</v>
      </c>
      <c r="F67" s="34">
        <f ca="1">COUNTIFS('Opportunities - Raw'!$C:$C,'Ambassadors - By Rep'!A67,'Opportunities - Raw'!$B:$B,'Ambassadors - By Rep'!$B$2-1)</f>
        <v>0</v>
      </c>
      <c r="G67" s="23">
        <f ca="1">SUMIFS('Knocking Metrics - Raw'!$F:$F,'Knocking Metrics - Raw'!$B:$B,'Ambassadors - By Rep'!$A67,'Knocking Metrics - Raw'!$A:$A,"&gt;="&amp;'Ambassadors - By Rep'!$B$3)</f>
        <v>0</v>
      </c>
      <c r="H67" s="23">
        <f ca="1">SUMIFS('Knocking Metrics - Raw'!$G:$G,'Knocking Metrics - Raw'!$B:$B,'Ambassadors - By Rep'!$A67,'Knocking Metrics - Raw'!$A:$A,"&gt;="&amp;'Ambassadors - By Rep'!$B$3)</f>
        <v>0</v>
      </c>
      <c r="I67" s="23">
        <f ca="1">SUMIFS('Sales Appointments - Raw'!$O:$O,'Sales Appointments - Raw'!$B:$B,'Ambassadors - By Rep'!$A67,'Sales Appointments - Raw'!$E:$E,"&gt;="&amp;'Ambassadors - By Rep'!$B$3)</f>
        <v>0</v>
      </c>
      <c r="J67" s="23">
        <f ca="1">COUNTIFS('Opportunities - Raw'!$C:$C,'Ambassadors - By Rep'!$A67,'Opportunities - Raw'!$B:$B,"&gt;="&amp;'Ambassadors - By Rep'!$B$3)</f>
        <v>0</v>
      </c>
      <c r="K67" s="20">
        <f ca="1">MIN(IFERROR($I67/COUNTIFS('Sales Appointments - Raw'!$B:$B,'Ambassadors - By Rep'!$A67,'Sales Appointments - Raw'!$E:$E,"&gt;="&amp;'Ambassadors - By Rep'!$B$3,'Sales Appointments - Raw'!$L:$L,FALSE),0),1)</f>
        <v>0</v>
      </c>
      <c r="L67" s="33">
        <f ca="1">COUNTIFS('Knocking Metrics - Raw'!$B:$B,'Ambassadors - By Rep'!$A67,'Knocking Metrics - Raw'!$A:$A,"&gt;="&amp;'Ambassadors - By Rep'!$B$4)</f>
        <v>7</v>
      </c>
      <c r="M67" s="23">
        <f ca="1">SUMIFS('Knocking Metrics - Raw'!$F:$F,'Knocking Metrics - Raw'!$B:$B,'Ambassadors - By Rep'!$A67,'Knocking Metrics - Raw'!$A:$A,"&gt;="&amp;'Ambassadors - By Rep'!$B$4)</f>
        <v>705</v>
      </c>
      <c r="N67" s="23">
        <f t="shared" ca="1" si="1"/>
        <v>100.71428571428571</v>
      </c>
      <c r="O67" s="23">
        <f ca="1">SUMIFS('Knocking Metrics - Raw'!$G:$G,'Knocking Metrics - Raw'!$B:$B,'Ambassadors - By Rep'!$A67,'Knocking Metrics - Raw'!$A:$A,"&gt;="&amp;'Ambassadors - By Rep'!$B$4)</f>
        <v>5</v>
      </c>
      <c r="P67" s="23">
        <f ca="1">SUMIFS('Sales Appointments - Raw'!$O:$O,'Sales Appointments - Raw'!$B:$B,'Ambassadors - By Rep'!$A67,'Sales Appointments - Raw'!$E:$E,"&gt;="&amp;'Ambassadors - By Rep'!$B$4)</f>
        <v>3</v>
      </c>
      <c r="Q67" s="23">
        <f ca="1">COUNTIFS('Opportunities - Raw'!$C:$C,'Ambassadors - By Rep'!$A67,'Opportunities - Raw'!$B:$B,"&gt;="&amp;'Ambassadors - By Rep'!$B$4)</f>
        <v>2</v>
      </c>
      <c r="R67" s="20">
        <f ca="1">MIN(IFERROR($I67/COUNTIFS('Sales Appointments - Raw'!$B:$B,'Ambassadors - By Rep'!$A67,'Sales Appointments - Raw'!$E:$E,"&gt;="&amp;'Ambassadors - By Rep'!$B$4,'Sales Appointments - Raw'!$L:$L,FALSE),0),1)</f>
        <v>0</v>
      </c>
      <c r="S67" s="23">
        <f ca="1">COUNTIFS('Opportunities - Raw'!$C:$C,'Ambassadors - By Rep'!$A67,'Opportunities - Raw'!$H:$H,"&gt;="&amp;'Ambassadors - By Rep'!$B$4)</f>
        <v>1</v>
      </c>
      <c r="T67" s="34">
        <f ca="1">COUNTIFS('Opportunities - Raw'!$C:$C,'Ambassadors - By Rep'!$A67,'Opportunities - Raw'!$I:$I,"&gt;="&amp;'Ambassadors - By Rep'!$B$4)</f>
        <v>0</v>
      </c>
    </row>
    <row r="68" spans="1:20" x14ac:dyDescent="0.3">
      <c r="A68" s="6" t="s">
        <v>99</v>
      </c>
      <c r="B68" s="6" t="s">
        <v>24</v>
      </c>
      <c r="C68" s="33">
        <f ca="1">SUMIFS('Knocking Metrics - Raw'!$F:$F,'Knocking Metrics - Raw'!$B:$B,'Ambassadors - By Rep'!$A68,'Knocking Metrics - Raw'!$A:$A,'Ambassadors - By Rep'!$B$2-1)</f>
        <v>86</v>
      </c>
      <c r="D68" s="23">
        <f ca="1">SUMIFS('Knocking Metrics - Raw'!$G:$G,'Knocking Metrics - Raw'!$B:$B,'Ambassadors - By Rep'!$A68,'Knocking Metrics - Raw'!$A:$A,'Ambassadors - By Rep'!$B$2-1)</f>
        <v>1</v>
      </c>
      <c r="E68" s="23">
        <f ca="1">SUMIFS('Sales Appointments - Raw'!$O:$O,'Sales Appointments - Raw'!$B:$B,'Ambassadors - By Rep'!$A68,'Sales Appointments - Raw'!$E:$E,'Ambassadors - By Rep'!$B$2-1)</f>
        <v>0</v>
      </c>
      <c r="F68" s="34">
        <f ca="1">COUNTIFS('Opportunities - Raw'!$C:$C,'Ambassadors - By Rep'!A68,'Opportunities - Raw'!$B:$B,'Ambassadors - By Rep'!$B$2-1)</f>
        <v>0</v>
      </c>
      <c r="G68" s="23">
        <f ca="1">SUMIFS('Knocking Metrics - Raw'!$F:$F,'Knocking Metrics - Raw'!$B:$B,'Ambassadors - By Rep'!$A68,'Knocking Metrics - Raw'!$A:$A,"&gt;="&amp;'Ambassadors - By Rep'!$B$3)</f>
        <v>86</v>
      </c>
      <c r="H68" s="23">
        <f ca="1">SUMIFS('Knocking Metrics - Raw'!$G:$G,'Knocking Metrics - Raw'!$B:$B,'Ambassadors - By Rep'!$A68,'Knocking Metrics - Raw'!$A:$A,"&gt;="&amp;'Ambassadors - By Rep'!$B$3)</f>
        <v>1</v>
      </c>
      <c r="I68" s="23">
        <f ca="1">SUMIFS('Sales Appointments - Raw'!$O:$O,'Sales Appointments - Raw'!$B:$B,'Ambassadors - By Rep'!$A68,'Sales Appointments - Raw'!$E:$E,"&gt;="&amp;'Ambassadors - By Rep'!$B$3)</f>
        <v>1</v>
      </c>
      <c r="J68" s="23">
        <f ca="1">COUNTIFS('Opportunities - Raw'!$C:$C,'Ambassadors - By Rep'!$A68,'Opportunities - Raw'!$B:$B,"&gt;="&amp;'Ambassadors - By Rep'!$B$3)</f>
        <v>1</v>
      </c>
      <c r="K68" s="20">
        <f ca="1">MIN(IFERROR($I68/COUNTIFS('Sales Appointments - Raw'!$B:$B,'Ambassadors - By Rep'!$A68,'Sales Appointments - Raw'!$E:$E,"&gt;="&amp;'Ambassadors - By Rep'!$B$3,'Sales Appointments - Raw'!$L:$L,FALSE),0),1)</f>
        <v>0.25</v>
      </c>
      <c r="L68" s="33">
        <f ca="1">COUNTIFS('Knocking Metrics - Raw'!$B:$B,'Ambassadors - By Rep'!$A68,'Knocking Metrics - Raw'!$A:$A,"&gt;="&amp;'Ambassadors - By Rep'!$B$4)</f>
        <v>8</v>
      </c>
      <c r="M68" s="23">
        <f ca="1">SUMIFS('Knocking Metrics - Raw'!$F:$F,'Knocking Metrics - Raw'!$B:$B,'Ambassadors - By Rep'!$A68,'Knocking Metrics - Raw'!$A:$A,"&gt;="&amp;'Ambassadors - By Rep'!$B$4)</f>
        <v>637</v>
      </c>
      <c r="N68" s="23">
        <f t="shared" ca="1" si="1"/>
        <v>79.625</v>
      </c>
      <c r="O68" s="23">
        <f ca="1">SUMIFS('Knocking Metrics - Raw'!$G:$G,'Knocking Metrics - Raw'!$B:$B,'Ambassadors - By Rep'!$A68,'Knocking Metrics - Raw'!$A:$A,"&gt;="&amp;'Ambassadors - By Rep'!$B$4)</f>
        <v>11</v>
      </c>
      <c r="P68" s="23">
        <f ca="1">SUMIFS('Sales Appointments - Raw'!$O:$O,'Sales Appointments - Raw'!$B:$B,'Ambassadors - By Rep'!$A68,'Sales Appointments - Raw'!$E:$E,"&gt;="&amp;'Ambassadors - By Rep'!$B$4)</f>
        <v>4</v>
      </c>
      <c r="Q68" s="23">
        <f ca="1">COUNTIFS('Opportunities - Raw'!$C:$C,'Ambassadors - By Rep'!$A68,'Opportunities - Raw'!$B:$B,"&gt;="&amp;'Ambassadors - By Rep'!$B$4)</f>
        <v>3</v>
      </c>
      <c r="R68" s="20">
        <f ca="1">MIN(IFERROR($I68/COUNTIFS('Sales Appointments - Raw'!$B:$B,'Ambassadors - By Rep'!$A68,'Sales Appointments - Raw'!$E:$E,"&gt;="&amp;'Ambassadors - By Rep'!$B$4,'Sales Appointments - Raw'!$L:$L,FALSE),0),1)</f>
        <v>0.05</v>
      </c>
      <c r="S68" s="23">
        <f ca="1">COUNTIFS('Opportunities - Raw'!$C:$C,'Ambassadors - By Rep'!$A68,'Opportunities - Raw'!$H:$H,"&gt;="&amp;'Ambassadors - By Rep'!$B$4)</f>
        <v>2</v>
      </c>
      <c r="T68" s="34">
        <f ca="1">COUNTIFS('Opportunities - Raw'!$C:$C,'Ambassadors - By Rep'!$A68,'Opportunities - Raw'!$I:$I,"&gt;="&amp;'Ambassadors - By Rep'!$B$4)</f>
        <v>1</v>
      </c>
    </row>
    <row r="69" spans="1:20" x14ac:dyDescent="0.3">
      <c r="A69" s="6" t="s">
        <v>100</v>
      </c>
      <c r="B69" s="6" t="s">
        <v>24</v>
      </c>
      <c r="C69" s="33">
        <f ca="1">SUMIFS('Knocking Metrics - Raw'!$F:$F,'Knocking Metrics - Raw'!$B:$B,'Ambassadors - By Rep'!$A69,'Knocking Metrics - Raw'!$A:$A,'Ambassadors - By Rep'!$B$2-1)</f>
        <v>0</v>
      </c>
      <c r="D69" s="23">
        <f ca="1">SUMIFS('Knocking Metrics - Raw'!$G:$G,'Knocking Metrics - Raw'!$B:$B,'Ambassadors - By Rep'!$A69,'Knocking Metrics - Raw'!$A:$A,'Ambassadors - By Rep'!$B$2-1)</f>
        <v>0</v>
      </c>
      <c r="E69" s="23">
        <f ca="1">SUMIFS('Sales Appointments - Raw'!$O:$O,'Sales Appointments - Raw'!$B:$B,'Ambassadors - By Rep'!$A69,'Sales Appointments - Raw'!$E:$E,'Ambassadors - By Rep'!$B$2-1)</f>
        <v>1</v>
      </c>
      <c r="F69" s="34">
        <f ca="1">COUNTIFS('Opportunities - Raw'!$C:$C,'Ambassadors - By Rep'!A69,'Opportunities - Raw'!$B:$B,'Ambassadors - By Rep'!$B$2-1)</f>
        <v>0</v>
      </c>
      <c r="G69" s="23">
        <f ca="1">SUMIFS('Knocking Metrics - Raw'!$F:$F,'Knocking Metrics - Raw'!$B:$B,'Ambassadors - By Rep'!$A69,'Knocking Metrics - Raw'!$A:$A,"&gt;="&amp;'Ambassadors - By Rep'!$B$3)</f>
        <v>0</v>
      </c>
      <c r="H69" s="23">
        <f ca="1">SUMIFS('Knocking Metrics - Raw'!$G:$G,'Knocking Metrics - Raw'!$B:$B,'Ambassadors - By Rep'!$A69,'Knocking Metrics - Raw'!$A:$A,"&gt;="&amp;'Ambassadors - By Rep'!$B$3)</f>
        <v>0</v>
      </c>
      <c r="I69" s="23">
        <f ca="1">SUMIFS('Sales Appointments - Raw'!$O:$O,'Sales Appointments - Raw'!$B:$B,'Ambassadors - By Rep'!$A69,'Sales Appointments - Raw'!$E:$E,"&gt;="&amp;'Ambassadors - By Rep'!$B$3)</f>
        <v>1</v>
      </c>
      <c r="J69" s="23">
        <f ca="1">COUNTIFS('Opportunities - Raw'!$C:$C,'Ambassadors - By Rep'!$A69,'Opportunities - Raw'!$B:$B,"&gt;="&amp;'Ambassadors - By Rep'!$B$3)</f>
        <v>0</v>
      </c>
      <c r="K69" s="20">
        <f ca="1">MIN(IFERROR($I69/COUNTIFS('Sales Appointments - Raw'!$B:$B,'Ambassadors - By Rep'!$A69,'Sales Appointments - Raw'!$E:$E,"&gt;="&amp;'Ambassadors - By Rep'!$B$3,'Sales Appointments - Raw'!$L:$L,FALSE),0),1)</f>
        <v>0.33333333333333331</v>
      </c>
      <c r="L69" s="33">
        <f ca="1">COUNTIFS('Knocking Metrics - Raw'!$B:$B,'Ambassadors - By Rep'!$A69,'Knocking Metrics - Raw'!$A:$A,"&gt;="&amp;'Ambassadors - By Rep'!$B$4)</f>
        <v>7</v>
      </c>
      <c r="M69" s="23">
        <f ca="1">SUMIFS('Knocking Metrics - Raw'!$F:$F,'Knocking Metrics - Raw'!$B:$B,'Ambassadors - By Rep'!$A69,'Knocking Metrics - Raw'!$A:$A,"&gt;="&amp;'Ambassadors - By Rep'!$B$4)</f>
        <v>552</v>
      </c>
      <c r="N69" s="23">
        <f t="shared" ca="1" si="1"/>
        <v>78.857142857142861</v>
      </c>
      <c r="O69" s="23">
        <f ca="1">SUMIFS('Knocking Metrics - Raw'!$G:$G,'Knocking Metrics - Raw'!$B:$B,'Ambassadors - By Rep'!$A69,'Knocking Metrics - Raw'!$A:$A,"&gt;="&amp;'Ambassadors - By Rep'!$B$4)</f>
        <v>6</v>
      </c>
      <c r="P69" s="23">
        <f ca="1">SUMIFS('Sales Appointments - Raw'!$O:$O,'Sales Appointments - Raw'!$B:$B,'Ambassadors - By Rep'!$A69,'Sales Appointments - Raw'!$E:$E,"&gt;="&amp;'Ambassadors - By Rep'!$B$4)</f>
        <v>9</v>
      </c>
      <c r="Q69" s="23">
        <f ca="1">COUNTIFS('Opportunities - Raw'!$C:$C,'Ambassadors - By Rep'!$A69,'Opportunities - Raw'!$B:$B,"&gt;="&amp;'Ambassadors - By Rep'!$B$4)</f>
        <v>4</v>
      </c>
      <c r="R69" s="20">
        <f ca="1">MIN(IFERROR($I69/COUNTIFS('Sales Appointments - Raw'!$B:$B,'Ambassadors - By Rep'!$A69,'Sales Appointments - Raw'!$E:$E,"&gt;="&amp;'Ambassadors - By Rep'!$B$4,'Sales Appointments - Raw'!$L:$L,FALSE),0),1)</f>
        <v>5.2631578947368418E-2</v>
      </c>
      <c r="S69" s="23">
        <f ca="1">COUNTIFS('Opportunities - Raw'!$C:$C,'Ambassadors - By Rep'!$A69,'Opportunities - Raw'!$H:$H,"&gt;="&amp;'Ambassadors - By Rep'!$B$4)</f>
        <v>3</v>
      </c>
      <c r="T69" s="34">
        <f ca="1">COUNTIFS('Opportunities - Raw'!$C:$C,'Ambassadors - By Rep'!$A69,'Opportunities - Raw'!$I:$I,"&gt;="&amp;'Ambassadors - By Rep'!$B$4)</f>
        <v>0</v>
      </c>
    </row>
    <row r="70" spans="1:20" x14ac:dyDescent="0.3">
      <c r="A70" s="6" t="s">
        <v>101</v>
      </c>
      <c r="B70" s="6" t="s">
        <v>20</v>
      </c>
      <c r="C70" s="33">
        <f ca="1">SUMIFS('Knocking Metrics - Raw'!$F:$F,'Knocking Metrics - Raw'!$B:$B,'Ambassadors - By Rep'!$A70,'Knocking Metrics - Raw'!$A:$A,'Ambassadors - By Rep'!$B$2-1)</f>
        <v>78</v>
      </c>
      <c r="D70" s="23">
        <f ca="1">SUMIFS('Knocking Metrics - Raw'!$G:$G,'Knocking Metrics - Raw'!$B:$B,'Ambassadors - By Rep'!$A70,'Knocking Metrics - Raw'!$A:$A,'Ambassadors - By Rep'!$B$2-1)</f>
        <v>0</v>
      </c>
      <c r="E70" s="23">
        <f ca="1">SUMIFS('Sales Appointments - Raw'!$O:$O,'Sales Appointments - Raw'!$B:$B,'Ambassadors - By Rep'!$A70,'Sales Appointments - Raw'!$E:$E,'Ambassadors - By Rep'!$B$2-1)</f>
        <v>1</v>
      </c>
      <c r="F70" s="34">
        <f ca="1">COUNTIFS('Opportunities - Raw'!$C:$C,'Ambassadors - By Rep'!A70,'Opportunities - Raw'!$B:$B,'Ambassadors - By Rep'!$B$2-1)</f>
        <v>1</v>
      </c>
      <c r="G70" s="23">
        <f ca="1">SUMIFS('Knocking Metrics - Raw'!$F:$F,'Knocking Metrics - Raw'!$B:$B,'Ambassadors - By Rep'!$A70,'Knocking Metrics - Raw'!$A:$A,"&gt;="&amp;'Ambassadors - By Rep'!$B$3)</f>
        <v>243</v>
      </c>
      <c r="H70" s="23">
        <f ca="1">SUMIFS('Knocking Metrics - Raw'!$G:$G,'Knocking Metrics - Raw'!$B:$B,'Ambassadors - By Rep'!$A70,'Knocking Metrics - Raw'!$A:$A,"&gt;="&amp;'Ambassadors - By Rep'!$B$3)</f>
        <v>4</v>
      </c>
      <c r="I70" s="23">
        <f ca="1">SUMIFS('Sales Appointments - Raw'!$O:$O,'Sales Appointments - Raw'!$B:$B,'Ambassadors - By Rep'!$A70,'Sales Appointments - Raw'!$E:$E,"&gt;="&amp;'Ambassadors - By Rep'!$B$3)</f>
        <v>1</v>
      </c>
      <c r="J70" s="23">
        <f ca="1">COUNTIFS('Opportunities - Raw'!$C:$C,'Ambassadors - By Rep'!$A70,'Opportunities - Raw'!$B:$B,"&gt;="&amp;'Ambassadors - By Rep'!$B$3)</f>
        <v>1</v>
      </c>
      <c r="K70" s="20">
        <f ca="1">MIN(IFERROR($I70/COUNTIFS('Sales Appointments - Raw'!$B:$B,'Ambassadors - By Rep'!$A70,'Sales Appointments - Raw'!$E:$E,"&gt;="&amp;'Ambassadors - By Rep'!$B$3,'Sales Appointments - Raw'!$L:$L,FALSE),0),1)</f>
        <v>0.5</v>
      </c>
      <c r="L70" s="33">
        <f ca="1">COUNTIFS('Knocking Metrics - Raw'!$B:$B,'Ambassadors - By Rep'!$A70,'Knocking Metrics - Raw'!$A:$A,"&gt;="&amp;'Ambassadors - By Rep'!$B$4)</f>
        <v>10</v>
      </c>
      <c r="M70" s="23">
        <f ca="1">SUMIFS('Knocking Metrics - Raw'!$F:$F,'Knocking Metrics - Raw'!$B:$B,'Ambassadors - By Rep'!$A70,'Knocking Metrics - Raw'!$A:$A,"&gt;="&amp;'Ambassadors - By Rep'!$B$4)</f>
        <v>897</v>
      </c>
      <c r="N70" s="23">
        <f t="shared" ca="1" si="1"/>
        <v>89.7</v>
      </c>
      <c r="O70" s="23">
        <f ca="1">SUMIFS('Knocking Metrics - Raw'!$G:$G,'Knocking Metrics - Raw'!$B:$B,'Ambassadors - By Rep'!$A70,'Knocking Metrics - Raw'!$A:$A,"&gt;="&amp;'Ambassadors - By Rep'!$B$4)</f>
        <v>14</v>
      </c>
      <c r="P70" s="23">
        <f ca="1">SUMIFS('Sales Appointments - Raw'!$O:$O,'Sales Appointments - Raw'!$B:$B,'Ambassadors - By Rep'!$A70,'Sales Appointments - Raw'!$E:$E,"&gt;="&amp;'Ambassadors - By Rep'!$B$4)</f>
        <v>5</v>
      </c>
      <c r="Q70" s="23">
        <f ca="1">COUNTIFS('Opportunities - Raw'!$C:$C,'Ambassadors - By Rep'!$A70,'Opportunities - Raw'!$B:$B,"&gt;="&amp;'Ambassadors - By Rep'!$B$4)</f>
        <v>2</v>
      </c>
      <c r="R70" s="20">
        <f ca="1">MIN(IFERROR($I70/COUNTIFS('Sales Appointments - Raw'!$B:$B,'Ambassadors - By Rep'!$A70,'Sales Appointments - Raw'!$E:$E,"&gt;="&amp;'Ambassadors - By Rep'!$B$4,'Sales Appointments - Raw'!$L:$L,FALSE),0),1)</f>
        <v>5.8823529411764705E-2</v>
      </c>
      <c r="S70" s="23">
        <f ca="1">COUNTIFS('Opportunities - Raw'!$C:$C,'Ambassadors - By Rep'!$A70,'Opportunities - Raw'!$H:$H,"&gt;="&amp;'Ambassadors - By Rep'!$B$4)</f>
        <v>0</v>
      </c>
      <c r="T70" s="34">
        <f ca="1">COUNTIFS('Opportunities - Raw'!$C:$C,'Ambassadors - By Rep'!$A70,'Opportunities - Raw'!$I:$I,"&gt;="&amp;'Ambassadors - By Rep'!$B$4)</f>
        <v>0</v>
      </c>
    </row>
    <row r="71" spans="1:20" x14ac:dyDescent="0.3">
      <c r="A71" s="6" t="s">
        <v>102</v>
      </c>
      <c r="B71" s="6" t="s">
        <v>26</v>
      </c>
      <c r="C71" s="33">
        <f ca="1">SUMIFS('Knocking Metrics - Raw'!$F:$F,'Knocking Metrics - Raw'!$B:$B,'Ambassadors - By Rep'!$A71,'Knocking Metrics - Raw'!$A:$A,'Ambassadors - By Rep'!$B$2-1)</f>
        <v>130</v>
      </c>
      <c r="D71" s="23">
        <f ca="1">SUMIFS('Knocking Metrics - Raw'!$G:$G,'Knocking Metrics - Raw'!$B:$B,'Ambassadors - By Rep'!$A71,'Knocking Metrics - Raw'!$A:$A,'Ambassadors - By Rep'!$B$2-1)</f>
        <v>0</v>
      </c>
      <c r="E71" s="23">
        <f ca="1">SUMIFS('Sales Appointments - Raw'!$O:$O,'Sales Appointments - Raw'!$B:$B,'Ambassadors - By Rep'!$A71,'Sales Appointments - Raw'!$E:$E,'Ambassadors - By Rep'!$B$2-1)</f>
        <v>0</v>
      </c>
      <c r="F71" s="34">
        <f ca="1">COUNTIFS('Opportunities - Raw'!$C:$C,'Ambassadors - By Rep'!A71,'Opportunities - Raw'!$B:$B,'Ambassadors - By Rep'!$B$2-1)</f>
        <v>0</v>
      </c>
      <c r="G71" s="23">
        <f ca="1">SUMIFS('Knocking Metrics - Raw'!$F:$F,'Knocking Metrics - Raw'!$B:$B,'Ambassadors - By Rep'!$A71,'Knocking Metrics - Raw'!$A:$A,"&gt;="&amp;'Ambassadors - By Rep'!$B$3)</f>
        <v>188</v>
      </c>
      <c r="H71" s="23">
        <f ca="1">SUMIFS('Knocking Metrics - Raw'!$G:$G,'Knocking Metrics - Raw'!$B:$B,'Ambassadors - By Rep'!$A71,'Knocking Metrics - Raw'!$A:$A,"&gt;="&amp;'Ambassadors - By Rep'!$B$3)</f>
        <v>0</v>
      </c>
      <c r="I71" s="23">
        <f ca="1">SUMIFS('Sales Appointments - Raw'!$O:$O,'Sales Appointments - Raw'!$B:$B,'Ambassadors - By Rep'!$A71,'Sales Appointments - Raw'!$E:$E,"&gt;="&amp;'Ambassadors - By Rep'!$B$3)</f>
        <v>0</v>
      </c>
      <c r="J71" s="23">
        <f ca="1">COUNTIFS('Opportunities - Raw'!$C:$C,'Ambassadors - By Rep'!$A71,'Opportunities - Raw'!$B:$B,"&gt;="&amp;'Ambassadors - By Rep'!$B$3)</f>
        <v>0</v>
      </c>
      <c r="K71" s="20">
        <f ca="1">MIN(IFERROR($I71/COUNTIFS('Sales Appointments - Raw'!$B:$B,'Ambassadors - By Rep'!$A71,'Sales Appointments - Raw'!$E:$E,"&gt;="&amp;'Ambassadors - By Rep'!$B$3,'Sales Appointments - Raw'!$L:$L,FALSE),0),1)</f>
        <v>0</v>
      </c>
      <c r="L71" s="33">
        <f ca="1">COUNTIFS('Knocking Metrics - Raw'!$B:$B,'Ambassadors - By Rep'!$A71,'Knocking Metrics - Raw'!$A:$A,"&gt;="&amp;'Ambassadors - By Rep'!$B$4)</f>
        <v>9</v>
      </c>
      <c r="M71" s="23">
        <f ca="1">SUMIFS('Knocking Metrics - Raw'!$F:$F,'Knocking Metrics - Raw'!$B:$B,'Ambassadors - By Rep'!$A71,'Knocking Metrics - Raw'!$A:$A,"&gt;="&amp;'Ambassadors - By Rep'!$B$4)</f>
        <v>868</v>
      </c>
      <c r="N71" s="23">
        <f t="shared" ca="1" si="1"/>
        <v>96.444444444444443</v>
      </c>
      <c r="O71" s="23">
        <f ca="1">SUMIFS('Knocking Metrics - Raw'!$G:$G,'Knocking Metrics - Raw'!$B:$B,'Ambassadors - By Rep'!$A71,'Knocking Metrics - Raw'!$A:$A,"&gt;="&amp;'Ambassadors - By Rep'!$B$4)</f>
        <v>4</v>
      </c>
      <c r="P71" s="23">
        <f ca="1">SUMIFS('Sales Appointments - Raw'!$O:$O,'Sales Appointments - Raw'!$B:$B,'Ambassadors - By Rep'!$A71,'Sales Appointments - Raw'!$E:$E,"&gt;="&amp;'Ambassadors - By Rep'!$B$4)</f>
        <v>1</v>
      </c>
      <c r="Q71" s="23">
        <f ca="1">COUNTIFS('Opportunities - Raw'!$C:$C,'Ambassadors - By Rep'!$A71,'Opportunities - Raw'!$B:$B,"&gt;="&amp;'Ambassadors - By Rep'!$B$4)</f>
        <v>0</v>
      </c>
      <c r="R71" s="20">
        <f ca="1">MIN(IFERROR($I71/COUNTIFS('Sales Appointments - Raw'!$B:$B,'Ambassadors - By Rep'!$A71,'Sales Appointments - Raw'!$E:$E,"&gt;="&amp;'Ambassadors - By Rep'!$B$4,'Sales Appointments - Raw'!$L:$L,FALSE),0),1)</f>
        <v>0</v>
      </c>
      <c r="S71" s="23">
        <f ca="1">COUNTIFS('Opportunities - Raw'!$C:$C,'Ambassadors - By Rep'!$A71,'Opportunities - Raw'!$H:$H,"&gt;="&amp;'Ambassadors - By Rep'!$B$4)</f>
        <v>0</v>
      </c>
      <c r="T71" s="34">
        <f ca="1">COUNTIFS('Opportunities - Raw'!$C:$C,'Ambassadors - By Rep'!$A71,'Opportunities - Raw'!$I:$I,"&gt;="&amp;'Ambassadors - By Rep'!$B$4)</f>
        <v>0</v>
      </c>
    </row>
    <row r="72" spans="1:20" x14ac:dyDescent="0.3">
      <c r="A72" s="6" t="s">
        <v>103</v>
      </c>
      <c r="B72" s="6" t="s">
        <v>22</v>
      </c>
      <c r="C72" s="33">
        <f ca="1">SUMIFS('Knocking Metrics - Raw'!$F:$F,'Knocking Metrics - Raw'!$B:$B,'Ambassadors - By Rep'!$A72,'Knocking Metrics - Raw'!$A:$A,'Ambassadors - By Rep'!$B$2-1)</f>
        <v>101</v>
      </c>
      <c r="D72" s="23">
        <f ca="1">SUMIFS('Knocking Metrics - Raw'!$G:$G,'Knocking Metrics - Raw'!$B:$B,'Ambassadors - By Rep'!$A72,'Knocking Metrics - Raw'!$A:$A,'Ambassadors - By Rep'!$B$2-1)</f>
        <v>0</v>
      </c>
      <c r="E72" s="23">
        <f ca="1">SUMIFS('Sales Appointments - Raw'!$O:$O,'Sales Appointments - Raw'!$B:$B,'Ambassadors - By Rep'!$A72,'Sales Appointments - Raw'!$E:$E,'Ambassadors - By Rep'!$B$2-1)</f>
        <v>0</v>
      </c>
      <c r="F72" s="34">
        <f ca="1">COUNTIFS('Opportunities - Raw'!$C:$C,'Ambassadors - By Rep'!A72,'Opportunities - Raw'!$B:$B,'Ambassadors - By Rep'!$B$2-1)</f>
        <v>0</v>
      </c>
      <c r="G72" s="23">
        <f ca="1">SUMIFS('Knocking Metrics - Raw'!$F:$F,'Knocking Metrics - Raw'!$B:$B,'Ambassadors - By Rep'!$A72,'Knocking Metrics - Raw'!$A:$A,"&gt;="&amp;'Ambassadors - By Rep'!$B$3)</f>
        <v>185</v>
      </c>
      <c r="H72" s="23">
        <f ca="1">SUMIFS('Knocking Metrics - Raw'!$G:$G,'Knocking Metrics - Raw'!$B:$B,'Ambassadors - By Rep'!$A72,'Knocking Metrics - Raw'!$A:$A,"&gt;="&amp;'Ambassadors - By Rep'!$B$3)</f>
        <v>1</v>
      </c>
      <c r="I72" s="23">
        <f ca="1">SUMIFS('Sales Appointments - Raw'!$O:$O,'Sales Appointments - Raw'!$B:$B,'Ambassadors - By Rep'!$A72,'Sales Appointments - Raw'!$E:$E,"&gt;="&amp;'Ambassadors - By Rep'!$B$3)</f>
        <v>0</v>
      </c>
      <c r="J72" s="23">
        <f ca="1">COUNTIFS('Opportunities - Raw'!$C:$C,'Ambassadors - By Rep'!$A72,'Opportunities - Raw'!$B:$B,"&gt;="&amp;'Ambassadors - By Rep'!$B$3)</f>
        <v>0</v>
      </c>
      <c r="K72" s="20">
        <f ca="1">MIN(IFERROR($I72/COUNTIFS('Sales Appointments - Raw'!$B:$B,'Ambassadors - By Rep'!$A72,'Sales Appointments - Raw'!$E:$E,"&gt;="&amp;'Ambassadors - By Rep'!$B$3,'Sales Appointments - Raw'!$L:$L,FALSE),0),1)</f>
        <v>0</v>
      </c>
      <c r="L72" s="33">
        <f ca="1">COUNTIFS('Knocking Metrics - Raw'!$B:$B,'Ambassadors - By Rep'!$A72,'Knocking Metrics - Raw'!$A:$A,"&gt;="&amp;'Ambassadors - By Rep'!$B$4)</f>
        <v>10</v>
      </c>
      <c r="M72" s="23">
        <f ca="1">SUMIFS('Knocking Metrics - Raw'!$F:$F,'Knocking Metrics - Raw'!$B:$B,'Ambassadors - By Rep'!$A72,'Knocking Metrics - Raw'!$A:$A,"&gt;="&amp;'Ambassadors - By Rep'!$B$4)</f>
        <v>977</v>
      </c>
      <c r="N72" s="23">
        <f t="shared" ca="1" si="1"/>
        <v>97.7</v>
      </c>
      <c r="O72" s="23">
        <f ca="1">SUMIFS('Knocking Metrics - Raw'!$G:$G,'Knocking Metrics - Raw'!$B:$B,'Ambassadors - By Rep'!$A72,'Knocking Metrics - Raw'!$A:$A,"&gt;="&amp;'Ambassadors - By Rep'!$B$4)</f>
        <v>5</v>
      </c>
      <c r="P72" s="23">
        <f ca="1">SUMIFS('Sales Appointments - Raw'!$O:$O,'Sales Appointments - Raw'!$B:$B,'Ambassadors - By Rep'!$A72,'Sales Appointments - Raw'!$E:$E,"&gt;="&amp;'Ambassadors - By Rep'!$B$4)</f>
        <v>3</v>
      </c>
      <c r="Q72" s="23">
        <f ca="1">COUNTIFS('Opportunities - Raw'!$C:$C,'Ambassadors - By Rep'!$A72,'Opportunities - Raw'!$B:$B,"&gt;="&amp;'Ambassadors - By Rep'!$B$4)</f>
        <v>2</v>
      </c>
      <c r="R72" s="20">
        <f ca="1">MIN(IFERROR($I72/COUNTIFS('Sales Appointments - Raw'!$B:$B,'Ambassadors - By Rep'!$A72,'Sales Appointments - Raw'!$E:$E,"&gt;="&amp;'Ambassadors - By Rep'!$B$4,'Sales Appointments - Raw'!$L:$L,FALSE),0),1)</f>
        <v>0</v>
      </c>
      <c r="S72" s="23">
        <f ca="1">COUNTIFS('Opportunities - Raw'!$C:$C,'Ambassadors - By Rep'!$A72,'Opportunities - Raw'!$H:$H,"&gt;="&amp;'Ambassadors - By Rep'!$B$4)</f>
        <v>1</v>
      </c>
      <c r="T72" s="34">
        <f ca="1">COUNTIFS('Opportunities - Raw'!$C:$C,'Ambassadors - By Rep'!$A72,'Opportunities - Raw'!$I:$I,"&gt;="&amp;'Ambassadors - By Rep'!$B$4)</f>
        <v>0</v>
      </c>
    </row>
    <row r="73" spans="1:20" x14ac:dyDescent="0.3">
      <c r="A73" s="6" t="s">
        <v>104</v>
      </c>
      <c r="B73" s="6" t="s">
        <v>22</v>
      </c>
      <c r="C73" s="33">
        <f ca="1">SUMIFS('Knocking Metrics - Raw'!$F:$F,'Knocking Metrics - Raw'!$B:$B,'Ambassadors - By Rep'!$A73,'Knocking Metrics - Raw'!$A:$A,'Ambassadors - By Rep'!$B$2-1)</f>
        <v>125</v>
      </c>
      <c r="D73" s="23">
        <f ca="1">SUMIFS('Knocking Metrics - Raw'!$G:$G,'Knocking Metrics - Raw'!$B:$B,'Ambassadors - By Rep'!$A73,'Knocking Metrics - Raw'!$A:$A,'Ambassadors - By Rep'!$B$2-1)</f>
        <v>1</v>
      </c>
      <c r="E73" s="23">
        <f ca="1">SUMIFS('Sales Appointments - Raw'!$O:$O,'Sales Appointments - Raw'!$B:$B,'Ambassadors - By Rep'!$A73,'Sales Appointments - Raw'!$E:$E,'Ambassadors - By Rep'!$B$2-1)</f>
        <v>1</v>
      </c>
      <c r="F73" s="34">
        <f ca="1">COUNTIFS('Opportunities - Raw'!$C:$C,'Ambassadors - By Rep'!A73,'Opportunities - Raw'!$B:$B,'Ambassadors - By Rep'!$B$2-1)</f>
        <v>1</v>
      </c>
      <c r="G73" s="23">
        <f ca="1">SUMIFS('Knocking Metrics - Raw'!$F:$F,'Knocking Metrics - Raw'!$B:$B,'Ambassadors - By Rep'!$A73,'Knocking Metrics - Raw'!$A:$A,"&gt;="&amp;'Ambassadors - By Rep'!$B$3)</f>
        <v>247</v>
      </c>
      <c r="H73" s="23">
        <f ca="1">SUMIFS('Knocking Metrics - Raw'!$G:$G,'Knocking Metrics - Raw'!$B:$B,'Ambassadors - By Rep'!$A73,'Knocking Metrics - Raw'!$A:$A,"&gt;="&amp;'Ambassadors - By Rep'!$B$3)</f>
        <v>2</v>
      </c>
      <c r="I73" s="23">
        <f ca="1">SUMIFS('Sales Appointments - Raw'!$O:$O,'Sales Appointments - Raw'!$B:$B,'Ambassadors - By Rep'!$A73,'Sales Appointments - Raw'!$E:$E,"&gt;="&amp;'Ambassadors - By Rep'!$B$3)</f>
        <v>1</v>
      </c>
      <c r="J73" s="23">
        <f ca="1">COUNTIFS('Opportunities - Raw'!$C:$C,'Ambassadors - By Rep'!$A73,'Opportunities - Raw'!$B:$B,"&gt;="&amp;'Ambassadors - By Rep'!$B$3)</f>
        <v>1</v>
      </c>
      <c r="K73" s="20">
        <f ca="1">MIN(IFERROR($I73/COUNTIFS('Sales Appointments - Raw'!$B:$B,'Ambassadors - By Rep'!$A73,'Sales Appointments - Raw'!$E:$E,"&gt;="&amp;'Ambassadors - By Rep'!$B$3,'Sales Appointments - Raw'!$L:$L,FALSE),0),1)</f>
        <v>1</v>
      </c>
      <c r="L73" s="33">
        <f ca="1">COUNTIFS('Knocking Metrics - Raw'!$B:$B,'Ambassadors - By Rep'!$A73,'Knocking Metrics - Raw'!$A:$A,"&gt;="&amp;'Ambassadors - By Rep'!$B$4)</f>
        <v>11</v>
      </c>
      <c r="M73" s="23">
        <f ca="1">SUMIFS('Knocking Metrics - Raw'!$F:$F,'Knocking Metrics - Raw'!$B:$B,'Ambassadors - By Rep'!$A73,'Knocking Metrics - Raw'!$A:$A,"&gt;="&amp;'Ambassadors - By Rep'!$B$4)</f>
        <v>892</v>
      </c>
      <c r="N73" s="23">
        <f t="shared" ca="1" si="1"/>
        <v>81.090909090909093</v>
      </c>
      <c r="O73" s="23">
        <f ca="1">SUMIFS('Knocking Metrics - Raw'!$G:$G,'Knocking Metrics - Raw'!$B:$B,'Ambassadors - By Rep'!$A73,'Knocking Metrics - Raw'!$A:$A,"&gt;="&amp;'Ambassadors - By Rep'!$B$4)</f>
        <v>16</v>
      </c>
      <c r="P73" s="23">
        <f ca="1">SUMIFS('Sales Appointments - Raw'!$O:$O,'Sales Appointments - Raw'!$B:$B,'Ambassadors - By Rep'!$A73,'Sales Appointments - Raw'!$E:$E,"&gt;="&amp;'Ambassadors - By Rep'!$B$4)</f>
        <v>7</v>
      </c>
      <c r="Q73" s="23">
        <f ca="1">COUNTIFS('Opportunities - Raw'!$C:$C,'Ambassadors - By Rep'!$A73,'Opportunities - Raw'!$B:$B,"&gt;="&amp;'Ambassadors - By Rep'!$B$4)</f>
        <v>4</v>
      </c>
      <c r="R73" s="20">
        <f ca="1">MIN(IFERROR($I73/COUNTIFS('Sales Appointments - Raw'!$B:$B,'Ambassadors - By Rep'!$A73,'Sales Appointments - Raw'!$E:$E,"&gt;="&amp;'Ambassadors - By Rep'!$B$4,'Sales Appointments - Raw'!$L:$L,FALSE),0),1)</f>
        <v>7.6923076923076927E-2</v>
      </c>
      <c r="S73" s="23">
        <f ca="1">COUNTIFS('Opportunities - Raw'!$C:$C,'Ambassadors - By Rep'!$A73,'Opportunities - Raw'!$H:$H,"&gt;="&amp;'Ambassadors - By Rep'!$B$4)</f>
        <v>1</v>
      </c>
      <c r="T73" s="34">
        <f ca="1">COUNTIFS('Opportunities - Raw'!$C:$C,'Ambassadors - By Rep'!$A73,'Opportunities - Raw'!$I:$I,"&gt;="&amp;'Ambassadors - By Rep'!$B$4)</f>
        <v>0</v>
      </c>
    </row>
    <row r="74" spans="1:20" x14ac:dyDescent="0.3">
      <c r="A74" s="6" t="s">
        <v>105</v>
      </c>
      <c r="B74" s="6" t="s">
        <v>21</v>
      </c>
      <c r="C74" s="33">
        <f ca="1">SUMIFS('Knocking Metrics - Raw'!$F:$F,'Knocking Metrics - Raw'!$B:$B,'Ambassadors - By Rep'!$A74,'Knocking Metrics - Raw'!$A:$A,'Ambassadors - By Rep'!$B$2-1)</f>
        <v>0</v>
      </c>
      <c r="D74" s="23">
        <f ca="1">SUMIFS('Knocking Metrics - Raw'!$G:$G,'Knocking Metrics - Raw'!$B:$B,'Ambassadors - By Rep'!$A74,'Knocking Metrics - Raw'!$A:$A,'Ambassadors - By Rep'!$B$2-1)</f>
        <v>0</v>
      </c>
      <c r="E74" s="23">
        <f ca="1">SUMIFS('Sales Appointments - Raw'!$O:$O,'Sales Appointments - Raw'!$B:$B,'Ambassadors - By Rep'!$A74,'Sales Appointments - Raw'!$E:$E,'Ambassadors - By Rep'!$B$2-1)</f>
        <v>0</v>
      </c>
      <c r="F74" s="34">
        <f ca="1">COUNTIFS('Opportunities - Raw'!$C:$C,'Ambassadors - By Rep'!A74,'Opportunities - Raw'!$B:$B,'Ambassadors - By Rep'!$B$2-1)</f>
        <v>0</v>
      </c>
      <c r="G74" s="23">
        <f ca="1">SUMIFS('Knocking Metrics - Raw'!$F:$F,'Knocking Metrics - Raw'!$B:$B,'Ambassadors - By Rep'!$A74,'Knocking Metrics - Raw'!$A:$A,"&gt;="&amp;'Ambassadors - By Rep'!$B$3)</f>
        <v>0</v>
      </c>
      <c r="H74" s="23">
        <f ca="1">SUMIFS('Knocking Metrics - Raw'!$G:$G,'Knocking Metrics - Raw'!$B:$B,'Ambassadors - By Rep'!$A74,'Knocking Metrics - Raw'!$A:$A,"&gt;="&amp;'Ambassadors - By Rep'!$B$3)</f>
        <v>0</v>
      </c>
      <c r="I74" s="23">
        <f ca="1">SUMIFS('Sales Appointments - Raw'!$O:$O,'Sales Appointments - Raw'!$B:$B,'Ambassadors - By Rep'!$A74,'Sales Appointments - Raw'!$E:$E,"&gt;="&amp;'Ambassadors - By Rep'!$B$3)</f>
        <v>0</v>
      </c>
      <c r="J74" s="23">
        <f ca="1">COUNTIFS('Opportunities - Raw'!$C:$C,'Ambassadors - By Rep'!$A74,'Opportunities - Raw'!$B:$B,"&gt;="&amp;'Ambassadors - By Rep'!$B$3)</f>
        <v>0</v>
      </c>
      <c r="K74" s="20">
        <f ca="1">MIN(IFERROR($I74/COUNTIFS('Sales Appointments - Raw'!$B:$B,'Ambassadors - By Rep'!$A74,'Sales Appointments - Raw'!$E:$E,"&gt;="&amp;'Ambassadors - By Rep'!$B$3,'Sales Appointments - Raw'!$L:$L,FALSE),0),1)</f>
        <v>0</v>
      </c>
      <c r="L74" s="33">
        <f ca="1">COUNTIFS('Knocking Metrics - Raw'!$B:$B,'Ambassadors - By Rep'!$A74,'Knocking Metrics - Raw'!$A:$A,"&gt;="&amp;'Ambassadors - By Rep'!$B$4)</f>
        <v>7</v>
      </c>
      <c r="M74" s="23">
        <f ca="1">SUMIFS('Knocking Metrics - Raw'!$F:$F,'Knocking Metrics - Raw'!$B:$B,'Ambassadors - By Rep'!$A74,'Knocking Metrics - Raw'!$A:$A,"&gt;="&amp;'Ambassadors - By Rep'!$B$4)</f>
        <v>600</v>
      </c>
      <c r="N74" s="23">
        <f t="shared" ref="N74:N105" ca="1" si="2">IFERROR(M74/L74,0)</f>
        <v>85.714285714285708</v>
      </c>
      <c r="O74" s="23">
        <f ca="1">SUMIFS('Knocking Metrics - Raw'!$G:$G,'Knocking Metrics - Raw'!$B:$B,'Ambassadors - By Rep'!$A74,'Knocking Metrics - Raw'!$A:$A,"&gt;="&amp;'Ambassadors - By Rep'!$B$4)</f>
        <v>3</v>
      </c>
      <c r="P74" s="23">
        <f ca="1">SUMIFS('Sales Appointments - Raw'!$O:$O,'Sales Appointments - Raw'!$B:$B,'Ambassadors - By Rep'!$A74,'Sales Appointments - Raw'!$E:$E,"&gt;="&amp;'Ambassadors - By Rep'!$B$4)</f>
        <v>0</v>
      </c>
      <c r="Q74" s="23">
        <f ca="1">COUNTIFS('Opportunities - Raw'!$C:$C,'Ambassadors - By Rep'!$A74,'Opportunities - Raw'!$B:$B,"&gt;="&amp;'Ambassadors - By Rep'!$B$4)</f>
        <v>0</v>
      </c>
      <c r="R74" s="20">
        <f ca="1">MIN(IFERROR($I74/COUNTIFS('Sales Appointments - Raw'!$B:$B,'Ambassadors - By Rep'!$A74,'Sales Appointments - Raw'!$E:$E,"&gt;="&amp;'Ambassadors - By Rep'!$B$4,'Sales Appointments - Raw'!$L:$L,FALSE),0),1)</f>
        <v>0</v>
      </c>
      <c r="S74" s="23">
        <f ca="1">COUNTIFS('Opportunities - Raw'!$C:$C,'Ambassadors - By Rep'!$A74,'Opportunities - Raw'!$H:$H,"&gt;="&amp;'Ambassadors - By Rep'!$B$4)</f>
        <v>1</v>
      </c>
      <c r="T74" s="34">
        <f ca="1">COUNTIFS('Opportunities - Raw'!$C:$C,'Ambassadors - By Rep'!$A74,'Opportunities - Raw'!$I:$I,"&gt;="&amp;'Ambassadors - By Rep'!$B$4)</f>
        <v>1</v>
      </c>
    </row>
    <row r="75" spans="1:20" x14ac:dyDescent="0.3">
      <c r="A75" s="6" t="s">
        <v>106</v>
      </c>
      <c r="B75" s="6" t="s">
        <v>23</v>
      </c>
      <c r="C75" s="33">
        <f ca="1">SUMIFS('Knocking Metrics - Raw'!$F:$F,'Knocking Metrics - Raw'!$B:$B,'Ambassadors - By Rep'!$A75,'Knocking Metrics - Raw'!$A:$A,'Ambassadors - By Rep'!$B$2-1)</f>
        <v>0</v>
      </c>
      <c r="D75" s="23">
        <f ca="1">SUMIFS('Knocking Metrics - Raw'!$G:$G,'Knocking Metrics - Raw'!$B:$B,'Ambassadors - By Rep'!$A75,'Knocking Metrics - Raw'!$A:$A,'Ambassadors - By Rep'!$B$2-1)</f>
        <v>0</v>
      </c>
      <c r="E75" s="23">
        <f ca="1">SUMIFS('Sales Appointments - Raw'!$O:$O,'Sales Appointments - Raw'!$B:$B,'Ambassadors - By Rep'!$A75,'Sales Appointments - Raw'!$E:$E,'Ambassadors - By Rep'!$B$2-1)</f>
        <v>0</v>
      </c>
      <c r="F75" s="34">
        <f ca="1">COUNTIFS('Opportunities - Raw'!$C:$C,'Ambassadors - By Rep'!A75,'Opportunities - Raw'!$B:$B,'Ambassadors - By Rep'!$B$2-1)</f>
        <v>0</v>
      </c>
      <c r="G75" s="23">
        <f ca="1">SUMIFS('Knocking Metrics - Raw'!$F:$F,'Knocking Metrics - Raw'!$B:$B,'Ambassadors - By Rep'!$A75,'Knocking Metrics - Raw'!$A:$A,"&gt;="&amp;'Ambassadors - By Rep'!$B$3)</f>
        <v>0</v>
      </c>
      <c r="H75" s="23">
        <f ca="1">SUMIFS('Knocking Metrics - Raw'!$G:$G,'Knocking Metrics - Raw'!$B:$B,'Ambassadors - By Rep'!$A75,'Knocking Metrics - Raw'!$A:$A,"&gt;="&amp;'Ambassadors - By Rep'!$B$3)</f>
        <v>0</v>
      </c>
      <c r="I75" s="23">
        <f ca="1">SUMIFS('Sales Appointments - Raw'!$O:$O,'Sales Appointments - Raw'!$B:$B,'Ambassadors - By Rep'!$A75,'Sales Appointments - Raw'!$E:$E,"&gt;="&amp;'Ambassadors - By Rep'!$B$3)</f>
        <v>0</v>
      </c>
      <c r="J75" s="23">
        <f ca="1">COUNTIFS('Opportunities - Raw'!$C:$C,'Ambassadors - By Rep'!$A75,'Opportunities - Raw'!$B:$B,"&gt;="&amp;'Ambassadors - By Rep'!$B$3)</f>
        <v>0</v>
      </c>
      <c r="K75" s="20">
        <f ca="1">MIN(IFERROR($I75/COUNTIFS('Sales Appointments - Raw'!$B:$B,'Ambassadors - By Rep'!$A75,'Sales Appointments - Raw'!$E:$E,"&gt;="&amp;'Ambassadors - By Rep'!$B$3,'Sales Appointments - Raw'!$L:$L,FALSE),0),1)</f>
        <v>0</v>
      </c>
      <c r="L75" s="33">
        <f ca="1">COUNTIFS('Knocking Metrics - Raw'!$B:$B,'Ambassadors - By Rep'!$A75,'Knocking Metrics - Raw'!$A:$A,"&gt;="&amp;'Ambassadors - By Rep'!$B$4)</f>
        <v>5</v>
      </c>
      <c r="M75" s="23">
        <f ca="1">SUMIFS('Knocking Metrics - Raw'!$F:$F,'Knocking Metrics - Raw'!$B:$B,'Ambassadors - By Rep'!$A75,'Knocking Metrics - Raw'!$A:$A,"&gt;="&amp;'Ambassadors - By Rep'!$B$4)</f>
        <v>899</v>
      </c>
      <c r="N75" s="23">
        <f t="shared" ca="1" si="2"/>
        <v>179.8</v>
      </c>
      <c r="O75" s="23">
        <f ca="1">SUMIFS('Knocking Metrics - Raw'!$G:$G,'Knocking Metrics - Raw'!$B:$B,'Ambassadors - By Rep'!$A75,'Knocking Metrics - Raw'!$A:$A,"&gt;="&amp;'Ambassadors - By Rep'!$B$4)</f>
        <v>5</v>
      </c>
      <c r="P75" s="23">
        <f ca="1">SUMIFS('Sales Appointments - Raw'!$O:$O,'Sales Appointments - Raw'!$B:$B,'Ambassadors - By Rep'!$A75,'Sales Appointments - Raw'!$E:$E,"&gt;="&amp;'Ambassadors - By Rep'!$B$4)</f>
        <v>1</v>
      </c>
      <c r="Q75" s="23">
        <f ca="1">COUNTIFS('Opportunities - Raw'!$C:$C,'Ambassadors - By Rep'!$A75,'Opportunities - Raw'!$B:$B,"&gt;="&amp;'Ambassadors - By Rep'!$B$4)</f>
        <v>0</v>
      </c>
      <c r="R75" s="20">
        <f ca="1">MIN(IFERROR($I75/COUNTIFS('Sales Appointments - Raw'!$B:$B,'Ambassadors - By Rep'!$A75,'Sales Appointments - Raw'!$E:$E,"&gt;="&amp;'Ambassadors - By Rep'!$B$4,'Sales Appointments - Raw'!$L:$L,FALSE),0),1)</f>
        <v>0</v>
      </c>
      <c r="S75" s="23">
        <f ca="1">COUNTIFS('Opportunities - Raw'!$C:$C,'Ambassadors - By Rep'!$A75,'Opportunities - Raw'!$H:$H,"&gt;="&amp;'Ambassadors - By Rep'!$B$4)</f>
        <v>0</v>
      </c>
      <c r="T75" s="34">
        <f ca="1">COUNTIFS('Opportunities - Raw'!$C:$C,'Ambassadors - By Rep'!$A75,'Opportunities - Raw'!$I:$I,"&gt;="&amp;'Ambassadors - By Rep'!$B$4)</f>
        <v>0</v>
      </c>
    </row>
    <row r="76" spans="1:20" x14ac:dyDescent="0.3">
      <c r="A76" s="6" t="s">
        <v>107</v>
      </c>
      <c r="B76" s="6" t="s">
        <v>20</v>
      </c>
      <c r="C76" s="33">
        <f ca="1">SUMIFS('Knocking Metrics - Raw'!$F:$F,'Knocking Metrics - Raw'!$B:$B,'Ambassadors - By Rep'!$A76,'Knocking Metrics - Raw'!$A:$A,'Ambassadors - By Rep'!$B$2-1)</f>
        <v>0</v>
      </c>
      <c r="D76" s="23">
        <f ca="1">SUMIFS('Knocking Metrics - Raw'!$G:$G,'Knocking Metrics - Raw'!$B:$B,'Ambassadors - By Rep'!$A76,'Knocking Metrics - Raw'!$A:$A,'Ambassadors - By Rep'!$B$2-1)</f>
        <v>0</v>
      </c>
      <c r="E76" s="23">
        <f ca="1">SUMIFS('Sales Appointments - Raw'!$O:$O,'Sales Appointments - Raw'!$B:$B,'Ambassadors - By Rep'!$A76,'Sales Appointments - Raw'!$E:$E,'Ambassadors - By Rep'!$B$2-1)</f>
        <v>0</v>
      </c>
      <c r="F76" s="34">
        <f ca="1">COUNTIFS('Opportunities - Raw'!$C:$C,'Ambassadors - By Rep'!A76,'Opportunities - Raw'!$B:$B,'Ambassadors - By Rep'!$B$2-1)</f>
        <v>0</v>
      </c>
      <c r="G76" s="23">
        <f ca="1">SUMIFS('Knocking Metrics - Raw'!$F:$F,'Knocking Metrics - Raw'!$B:$B,'Ambassadors - By Rep'!$A76,'Knocking Metrics - Raw'!$A:$A,"&gt;="&amp;'Ambassadors - By Rep'!$B$3)</f>
        <v>0</v>
      </c>
      <c r="H76" s="23">
        <f ca="1">SUMIFS('Knocking Metrics - Raw'!$G:$G,'Knocking Metrics - Raw'!$B:$B,'Ambassadors - By Rep'!$A76,'Knocking Metrics - Raw'!$A:$A,"&gt;="&amp;'Ambassadors - By Rep'!$B$3)</f>
        <v>0</v>
      </c>
      <c r="I76" s="23">
        <f ca="1">SUMIFS('Sales Appointments - Raw'!$O:$O,'Sales Appointments - Raw'!$B:$B,'Ambassadors - By Rep'!$A76,'Sales Appointments - Raw'!$E:$E,"&gt;="&amp;'Ambassadors - By Rep'!$B$3)</f>
        <v>0</v>
      </c>
      <c r="J76" s="23">
        <f ca="1">COUNTIFS('Opportunities - Raw'!$C:$C,'Ambassadors - By Rep'!$A76,'Opportunities - Raw'!$B:$B,"&gt;="&amp;'Ambassadors - By Rep'!$B$3)</f>
        <v>0</v>
      </c>
      <c r="K76" s="20">
        <f ca="1">MIN(IFERROR($I76/COUNTIFS('Sales Appointments - Raw'!$B:$B,'Ambassadors - By Rep'!$A76,'Sales Appointments - Raw'!$E:$E,"&gt;="&amp;'Ambassadors - By Rep'!$B$3,'Sales Appointments - Raw'!$L:$L,FALSE),0),1)</f>
        <v>0</v>
      </c>
      <c r="L76" s="33">
        <f ca="1">COUNTIFS('Knocking Metrics - Raw'!$B:$B,'Ambassadors - By Rep'!$A76,'Knocking Metrics - Raw'!$A:$A,"&gt;="&amp;'Ambassadors - By Rep'!$B$4)</f>
        <v>0</v>
      </c>
      <c r="M76" s="23">
        <f ca="1">SUMIFS('Knocking Metrics - Raw'!$F:$F,'Knocking Metrics - Raw'!$B:$B,'Ambassadors - By Rep'!$A76,'Knocking Metrics - Raw'!$A:$A,"&gt;="&amp;'Ambassadors - By Rep'!$B$4)</f>
        <v>0</v>
      </c>
      <c r="N76" s="23">
        <f t="shared" ca="1" si="2"/>
        <v>0</v>
      </c>
      <c r="O76" s="23">
        <f ca="1">SUMIFS('Knocking Metrics - Raw'!$G:$G,'Knocking Metrics - Raw'!$B:$B,'Ambassadors - By Rep'!$A76,'Knocking Metrics - Raw'!$A:$A,"&gt;="&amp;'Ambassadors - By Rep'!$B$4)</f>
        <v>0</v>
      </c>
      <c r="P76" s="23">
        <f ca="1">SUMIFS('Sales Appointments - Raw'!$O:$O,'Sales Appointments - Raw'!$B:$B,'Ambassadors - By Rep'!$A76,'Sales Appointments - Raw'!$E:$E,"&gt;="&amp;'Ambassadors - By Rep'!$B$4)</f>
        <v>1</v>
      </c>
      <c r="Q76" s="23">
        <f ca="1">COUNTIFS('Opportunities - Raw'!$C:$C,'Ambassadors - By Rep'!$A76,'Opportunities - Raw'!$B:$B,"&gt;="&amp;'Ambassadors - By Rep'!$B$4)</f>
        <v>1</v>
      </c>
      <c r="R76" s="20">
        <f ca="1">MIN(IFERROR($I76/COUNTIFS('Sales Appointments - Raw'!$B:$B,'Ambassadors - By Rep'!$A76,'Sales Appointments - Raw'!$E:$E,"&gt;="&amp;'Ambassadors - By Rep'!$B$4,'Sales Appointments - Raw'!$L:$L,FALSE),0),1)</f>
        <v>0</v>
      </c>
      <c r="S76" s="23">
        <f ca="1">COUNTIFS('Opportunities - Raw'!$C:$C,'Ambassadors - By Rep'!$A76,'Opportunities - Raw'!$H:$H,"&gt;="&amp;'Ambassadors - By Rep'!$B$4)</f>
        <v>2</v>
      </c>
      <c r="T76" s="34">
        <f ca="1">COUNTIFS('Opportunities - Raw'!$C:$C,'Ambassadors - By Rep'!$A76,'Opportunities - Raw'!$I:$I,"&gt;="&amp;'Ambassadors - By Rep'!$B$4)</f>
        <v>0</v>
      </c>
    </row>
    <row r="77" spans="1:20" x14ac:dyDescent="0.3">
      <c r="A77" s="6" t="s">
        <v>108</v>
      </c>
      <c r="B77" s="6" t="s">
        <v>20</v>
      </c>
      <c r="C77" s="33">
        <f ca="1">SUMIFS('Knocking Metrics - Raw'!$F:$F,'Knocking Metrics - Raw'!$B:$B,'Ambassadors - By Rep'!$A77,'Knocking Metrics - Raw'!$A:$A,'Ambassadors - By Rep'!$B$2-1)</f>
        <v>113</v>
      </c>
      <c r="D77" s="23">
        <f ca="1">SUMIFS('Knocking Metrics - Raw'!$G:$G,'Knocking Metrics - Raw'!$B:$B,'Ambassadors - By Rep'!$A77,'Knocking Metrics - Raw'!$A:$A,'Ambassadors - By Rep'!$B$2-1)</f>
        <v>1</v>
      </c>
      <c r="E77" s="23">
        <f ca="1">SUMIFS('Sales Appointments - Raw'!$O:$O,'Sales Appointments - Raw'!$B:$B,'Ambassadors - By Rep'!$A77,'Sales Appointments - Raw'!$E:$E,'Ambassadors - By Rep'!$B$2-1)</f>
        <v>1</v>
      </c>
      <c r="F77" s="34">
        <f ca="1">COUNTIFS('Opportunities - Raw'!$C:$C,'Ambassadors - By Rep'!A77,'Opportunities - Raw'!$B:$B,'Ambassadors - By Rep'!$B$2-1)</f>
        <v>0</v>
      </c>
      <c r="G77" s="23">
        <f ca="1">SUMIFS('Knocking Metrics - Raw'!$F:$F,'Knocking Metrics - Raw'!$B:$B,'Ambassadors - By Rep'!$A77,'Knocking Metrics - Raw'!$A:$A,"&gt;="&amp;'Ambassadors - By Rep'!$B$3)</f>
        <v>248</v>
      </c>
      <c r="H77" s="23">
        <f ca="1">SUMIFS('Knocking Metrics - Raw'!$G:$G,'Knocking Metrics - Raw'!$B:$B,'Ambassadors - By Rep'!$A77,'Knocking Metrics - Raw'!$A:$A,"&gt;="&amp;'Ambassadors - By Rep'!$B$3)</f>
        <v>1</v>
      </c>
      <c r="I77" s="23">
        <f ca="1">SUMIFS('Sales Appointments - Raw'!$O:$O,'Sales Appointments - Raw'!$B:$B,'Ambassadors - By Rep'!$A77,'Sales Appointments - Raw'!$E:$E,"&gt;="&amp;'Ambassadors - By Rep'!$B$3)</f>
        <v>3</v>
      </c>
      <c r="J77" s="23">
        <f ca="1">COUNTIFS('Opportunities - Raw'!$C:$C,'Ambassadors - By Rep'!$A77,'Opportunities - Raw'!$B:$B,"&gt;="&amp;'Ambassadors - By Rep'!$B$3)</f>
        <v>1</v>
      </c>
      <c r="K77" s="20">
        <f ca="1">MIN(IFERROR($I77/COUNTIFS('Sales Appointments - Raw'!$B:$B,'Ambassadors - By Rep'!$A77,'Sales Appointments - Raw'!$E:$E,"&gt;="&amp;'Ambassadors - By Rep'!$B$3,'Sales Appointments - Raw'!$L:$L,FALSE),0),1)</f>
        <v>0.5</v>
      </c>
      <c r="L77" s="33">
        <f ca="1">COUNTIFS('Knocking Metrics - Raw'!$B:$B,'Ambassadors - By Rep'!$A77,'Knocking Metrics - Raw'!$A:$A,"&gt;="&amp;'Ambassadors - By Rep'!$B$4)</f>
        <v>11</v>
      </c>
      <c r="M77" s="23">
        <f ca="1">SUMIFS('Knocking Metrics - Raw'!$F:$F,'Knocking Metrics - Raw'!$B:$B,'Ambassadors - By Rep'!$A77,'Knocking Metrics - Raw'!$A:$A,"&gt;="&amp;'Ambassadors - By Rep'!$B$4)</f>
        <v>947</v>
      </c>
      <c r="N77" s="23">
        <f t="shared" ca="1" si="2"/>
        <v>86.090909090909093</v>
      </c>
      <c r="O77" s="23">
        <f ca="1">SUMIFS('Knocking Metrics - Raw'!$G:$G,'Knocking Metrics - Raw'!$B:$B,'Ambassadors - By Rep'!$A77,'Knocking Metrics - Raw'!$A:$A,"&gt;="&amp;'Ambassadors - By Rep'!$B$4)</f>
        <v>16</v>
      </c>
      <c r="P77" s="23">
        <f ca="1">SUMIFS('Sales Appointments - Raw'!$O:$O,'Sales Appointments - Raw'!$B:$B,'Ambassadors - By Rep'!$A77,'Sales Appointments - Raw'!$E:$E,"&gt;="&amp;'Ambassadors - By Rep'!$B$4)</f>
        <v>10</v>
      </c>
      <c r="Q77" s="23">
        <f ca="1">COUNTIFS('Opportunities - Raw'!$C:$C,'Ambassadors - By Rep'!$A77,'Opportunities - Raw'!$B:$B,"&gt;="&amp;'Ambassadors - By Rep'!$B$4)</f>
        <v>5</v>
      </c>
      <c r="R77" s="20">
        <f ca="1">MIN(IFERROR($I77/COUNTIFS('Sales Appointments - Raw'!$B:$B,'Ambassadors - By Rep'!$A77,'Sales Appointments - Raw'!$E:$E,"&gt;="&amp;'Ambassadors - By Rep'!$B$4,'Sales Appointments - Raw'!$L:$L,FALSE),0),1)</f>
        <v>0.14285714285714285</v>
      </c>
      <c r="S77" s="23">
        <f ca="1">COUNTIFS('Opportunities - Raw'!$C:$C,'Ambassadors - By Rep'!$A77,'Opportunities - Raw'!$H:$H,"&gt;="&amp;'Ambassadors - By Rep'!$B$4)</f>
        <v>0</v>
      </c>
      <c r="T77" s="34">
        <f ca="1">COUNTIFS('Opportunities - Raw'!$C:$C,'Ambassadors - By Rep'!$A77,'Opportunities - Raw'!$I:$I,"&gt;="&amp;'Ambassadors - By Rep'!$B$4)</f>
        <v>0</v>
      </c>
    </row>
    <row r="78" spans="1:20" x14ac:dyDescent="0.3">
      <c r="A78" s="6" t="s">
        <v>109</v>
      </c>
      <c r="B78" s="6" t="s">
        <v>24</v>
      </c>
      <c r="C78" s="33">
        <f ca="1">SUMIFS('Knocking Metrics - Raw'!$F:$F,'Knocking Metrics - Raw'!$B:$B,'Ambassadors - By Rep'!$A78,'Knocking Metrics - Raw'!$A:$A,'Ambassadors - By Rep'!$B$2-1)</f>
        <v>111</v>
      </c>
      <c r="D78" s="23">
        <f ca="1">SUMIFS('Knocking Metrics - Raw'!$G:$G,'Knocking Metrics - Raw'!$B:$B,'Ambassadors - By Rep'!$A78,'Knocking Metrics - Raw'!$A:$A,'Ambassadors - By Rep'!$B$2-1)</f>
        <v>3</v>
      </c>
      <c r="E78" s="23">
        <f ca="1">SUMIFS('Sales Appointments - Raw'!$O:$O,'Sales Appointments - Raw'!$B:$B,'Ambassadors - By Rep'!$A78,'Sales Appointments - Raw'!$E:$E,'Ambassadors - By Rep'!$B$2-1)</f>
        <v>0</v>
      </c>
      <c r="F78" s="34">
        <f ca="1">COUNTIFS('Opportunities - Raw'!$C:$C,'Ambassadors - By Rep'!A78,'Opportunities - Raw'!$B:$B,'Ambassadors - By Rep'!$B$2-1)</f>
        <v>0</v>
      </c>
      <c r="G78" s="23">
        <f ca="1">SUMIFS('Knocking Metrics - Raw'!$F:$F,'Knocking Metrics - Raw'!$B:$B,'Ambassadors - By Rep'!$A78,'Knocking Metrics - Raw'!$A:$A,"&gt;="&amp;'Ambassadors - By Rep'!$B$3)</f>
        <v>189</v>
      </c>
      <c r="H78" s="23">
        <f ca="1">SUMIFS('Knocking Metrics - Raw'!$G:$G,'Knocking Metrics - Raw'!$B:$B,'Ambassadors - By Rep'!$A78,'Knocking Metrics - Raw'!$A:$A,"&gt;="&amp;'Ambassadors - By Rep'!$B$3)</f>
        <v>3</v>
      </c>
      <c r="I78" s="23">
        <f ca="1">SUMIFS('Sales Appointments - Raw'!$O:$O,'Sales Appointments - Raw'!$B:$B,'Ambassadors - By Rep'!$A78,'Sales Appointments - Raw'!$E:$E,"&gt;="&amp;'Ambassadors - By Rep'!$B$3)</f>
        <v>1</v>
      </c>
      <c r="J78" s="23">
        <f ca="1">COUNTIFS('Opportunities - Raw'!$C:$C,'Ambassadors - By Rep'!$A78,'Opportunities - Raw'!$B:$B,"&gt;="&amp;'Ambassadors - By Rep'!$B$3)</f>
        <v>0</v>
      </c>
      <c r="K78" s="20">
        <f ca="1">MIN(IFERROR($I78/COUNTIFS('Sales Appointments - Raw'!$B:$B,'Ambassadors - By Rep'!$A78,'Sales Appointments - Raw'!$E:$E,"&gt;="&amp;'Ambassadors - By Rep'!$B$3,'Sales Appointments - Raw'!$L:$L,FALSE),0),1)</f>
        <v>0.33333333333333331</v>
      </c>
      <c r="L78" s="33">
        <f ca="1">COUNTIFS('Knocking Metrics - Raw'!$B:$B,'Ambassadors - By Rep'!$A78,'Knocking Metrics - Raw'!$A:$A,"&gt;="&amp;'Ambassadors - By Rep'!$B$4)</f>
        <v>12</v>
      </c>
      <c r="M78" s="23">
        <f ca="1">SUMIFS('Knocking Metrics - Raw'!$F:$F,'Knocking Metrics - Raw'!$B:$B,'Ambassadors - By Rep'!$A78,'Knocking Metrics - Raw'!$A:$A,"&gt;="&amp;'Ambassadors - By Rep'!$B$4)</f>
        <v>1008</v>
      </c>
      <c r="N78" s="23">
        <f t="shared" ca="1" si="2"/>
        <v>84</v>
      </c>
      <c r="O78" s="23">
        <f ca="1">SUMIFS('Knocking Metrics - Raw'!$G:$G,'Knocking Metrics - Raw'!$B:$B,'Ambassadors - By Rep'!$A78,'Knocking Metrics - Raw'!$A:$A,"&gt;="&amp;'Ambassadors - By Rep'!$B$4)</f>
        <v>19</v>
      </c>
      <c r="P78" s="23">
        <f ca="1">SUMIFS('Sales Appointments - Raw'!$O:$O,'Sales Appointments - Raw'!$B:$B,'Ambassadors - By Rep'!$A78,'Sales Appointments - Raw'!$E:$E,"&gt;="&amp;'Ambassadors - By Rep'!$B$4)</f>
        <v>7</v>
      </c>
      <c r="Q78" s="23">
        <f ca="1">COUNTIFS('Opportunities - Raw'!$C:$C,'Ambassadors - By Rep'!$A78,'Opportunities - Raw'!$B:$B,"&gt;="&amp;'Ambassadors - By Rep'!$B$4)</f>
        <v>6</v>
      </c>
      <c r="R78" s="20">
        <f ca="1">MIN(IFERROR($I78/COUNTIFS('Sales Appointments - Raw'!$B:$B,'Ambassadors - By Rep'!$A78,'Sales Appointments - Raw'!$E:$E,"&gt;="&amp;'Ambassadors - By Rep'!$B$4,'Sales Appointments - Raw'!$L:$L,FALSE),0),1)</f>
        <v>6.6666666666666666E-2</v>
      </c>
      <c r="S78" s="23">
        <f ca="1">COUNTIFS('Opportunities - Raw'!$C:$C,'Ambassadors - By Rep'!$A78,'Opportunities - Raw'!$H:$H,"&gt;="&amp;'Ambassadors - By Rep'!$B$4)</f>
        <v>1</v>
      </c>
      <c r="T78" s="34">
        <f ca="1">COUNTIFS('Opportunities - Raw'!$C:$C,'Ambassadors - By Rep'!$A78,'Opportunities - Raw'!$I:$I,"&gt;="&amp;'Ambassadors - By Rep'!$B$4)</f>
        <v>0</v>
      </c>
    </row>
    <row r="79" spans="1:20" x14ac:dyDescent="0.3">
      <c r="A79" s="6" t="s">
        <v>110</v>
      </c>
      <c r="B79" s="6" t="s">
        <v>23</v>
      </c>
      <c r="C79" s="33">
        <f ca="1">SUMIFS('Knocking Metrics - Raw'!$F:$F,'Knocking Metrics - Raw'!$B:$B,'Ambassadors - By Rep'!$A79,'Knocking Metrics - Raw'!$A:$A,'Ambassadors - By Rep'!$B$2-1)</f>
        <v>0</v>
      </c>
      <c r="D79" s="23">
        <f ca="1">SUMIFS('Knocking Metrics - Raw'!$G:$G,'Knocking Metrics - Raw'!$B:$B,'Ambassadors - By Rep'!$A79,'Knocking Metrics - Raw'!$A:$A,'Ambassadors - By Rep'!$B$2-1)</f>
        <v>0</v>
      </c>
      <c r="E79" s="23">
        <f ca="1">SUMIFS('Sales Appointments - Raw'!$O:$O,'Sales Appointments - Raw'!$B:$B,'Ambassadors - By Rep'!$A79,'Sales Appointments - Raw'!$E:$E,'Ambassadors - By Rep'!$B$2-1)</f>
        <v>0</v>
      </c>
      <c r="F79" s="34">
        <f ca="1">COUNTIFS('Opportunities - Raw'!$C:$C,'Ambassadors - By Rep'!A79,'Opportunities - Raw'!$B:$B,'Ambassadors - By Rep'!$B$2-1)</f>
        <v>0</v>
      </c>
      <c r="G79" s="23">
        <f ca="1">SUMIFS('Knocking Metrics - Raw'!$F:$F,'Knocking Metrics - Raw'!$B:$B,'Ambassadors - By Rep'!$A79,'Knocking Metrics - Raw'!$A:$A,"&gt;="&amp;'Ambassadors - By Rep'!$B$3)</f>
        <v>0</v>
      </c>
      <c r="H79" s="23">
        <f ca="1">SUMIFS('Knocking Metrics - Raw'!$G:$G,'Knocking Metrics - Raw'!$B:$B,'Ambassadors - By Rep'!$A79,'Knocking Metrics - Raw'!$A:$A,"&gt;="&amp;'Ambassadors - By Rep'!$B$3)</f>
        <v>0</v>
      </c>
      <c r="I79" s="23">
        <f ca="1">SUMIFS('Sales Appointments - Raw'!$O:$O,'Sales Appointments - Raw'!$B:$B,'Ambassadors - By Rep'!$A79,'Sales Appointments - Raw'!$E:$E,"&gt;="&amp;'Ambassadors - By Rep'!$B$3)</f>
        <v>0</v>
      </c>
      <c r="J79" s="23">
        <f ca="1">COUNTIFS('Opportunities - Raw'!$C:$C,'Ambassadors - By Rep'!$A79,'Opportunities - Raw'!$B:$B,"&gt;="&amp;'Ambassadors - By Rep'!$B$3)</f>
        <v>0</v>
      </c>
      <c r="K79" s="20">
        <f ca="1">MIN(IFERROR($I79/COUNTIFS('Sales Appointments - Raw'!$B:$B,'Ambassadors - By Rep'!$A79,'Sales Appointments - Raw'!$E:$E,"&gt;="&amp;'Ambassadors - By Rep'!$B$3,'Sales Appointments - Raw'!$L:$L,FALSE),0),1)</f>
        <v>0</v>
      </c>
      <c r="L79" s="33">
        <f ca="1">COUNTIFS('Knocking Metrics - Raw'!$B:$B,'Ambassadors - By Rep'!$A79,'Knocking Metrics - Raw'!$A:$A,"&gt;="&amp;'Ambassadors - By Rep'!$B$4)</f>
        <v>6</v>
      </c>
      <c r="M79" s="23">
        <f ca="1">SUMIFS('Knocking Metrics - Raw'!$F:$F,'Knocking Metrics - Raw'!$B:$B,'Ambassadors - By Rep'!$A79,'Knocking Metrics - Raw'!$A:$A,"&gt;="&amp;'Ambassadors - By Rep'!$B$4)</f>
        <v>732</v>
      </c>
      <c r="N79" s="23">
        <f t="shared" ca="1" si="2"/>
        <v>122</v>
      </c>
      <c r="O79" s="23">
        <f ca="1">SUMIFS('Knocking Metrics - Raw'!$G:$G,'Knocking Metrics - Raw'!$B:$B,'Ambassadors - By Rep'!$A79,'Knocking Metrics - Raw'!$A:$A,"&gt;="&amp;'Ambassadors - By Rep'!$B$4)</f>
        <v>3</v>
      </c>
      <c r="P79" s="23">
        <f ca="1">SUMIFS('Sales Appointments - Raw'!$O:$O,'Sales Appointments - Raw'!$B:$B,'Ambassadors - By Rep'!$A79,'Sales Appointments - Raw'!$E:$E,"&gt;="&amp;'Ambassadors - By Rep'!$B$4)</f>
        <v>0</v>
      </c>
      <c r="Q79" s="23">
        <f ca="1">COUNTIFS('Opportunities - Raw'!$C:$C,'Ambassadors - By Rep'!$A79,'Opportunities - Raw'!$B:$B,"&gt;="&amp;'Ambassadors - By Rep'!$B$4)</f>
        <v>0</v>
      </c>
      <c r="R79" s="20">
        <f ca="1">MIN(IFERROR($I79/COUNTIFS('Sales Appointments - Raw'!$B:$B,'Ambassadors - By Rep'!$A79,'Sales Appointments - Raw'!$E:$E,"&gt;="&amp;'Ambassadors - By Rep'!$B$4,'Sales Appointments - Raw'!$L:$L,FALSE),0),1)</f>
        <v>0</v>
      </c>
      <c r="S79" s="23">
        <f ca="1">COUNTIFS('Opportunities - Raw'!$C:$C,'Ambassadors - By Rep'!$A79,'Opportunities - Raw'!$H:$H,"&gt;="&amp;'Ambassadors - By Rep'!$B$4)</f>
        <v>1</v>
      </c>
      <c r="T79" s="34">
        <f ca="1">COUNTIFS('Opportunities - Raw'!$C:$C,'Ambassadors - By Rep'!$A79,'Opportunities - Raw'!$I:$I,"&gt;="&amp;'Ambassadors - By Rep'!$B$4)</f>
        <v>0</v>
      </c>
    </row>
    <row r="80" spans="1:20" x14ac:dyDescent="0.3">
      <c r="A80" s="6" t="s">
        <v>111</v>
      </c>
      <c r="B80" s="6" t="s">
        <v>23</v>
      </c>
      <c r="C80" s="33">
        <f ca="1">SUMIFS('Knocking Metrics - Raw'!$F:$F,'Knocking Metrics - Raw'!$B:$B,'Ambassadors - By Rep'!$A80,'Knocking Metrics - Raw'!$A:$A,'Ambassadors - By Rep'!$B$2-1)</f>
        <v>154</v>
      </c>
      <c r="D80" s="23">
        <f ca="1">SUMIFS('Knocking Metrics - Raw'!$G:$G,'Knocking Metrics - Raw'!$B:$B,'Ambassadors - By Rep'!$A80,'Knocking Metrics - Raw'!$A:$A,'Ambassadors - By Rep'!$B$2-1)</f>
        <v>1</v>
      </c>
      <c r="E80" s="23">
        <f ca="1">SUMIFS('Sales Appointments - Raw'!$O:$O,'Sales Appointments - Raw'!$B:$B,'Ambassadors - By Rep'!$A80,'Sales Appointments - Raw'!$E:$E,'Ambassadors - By Rep'!$B$2-1)</f>
        <v>0</v>
      </c>
      <c r="F80" s="34">
        <f ca="1">COUNTIFS('Opportunities - Raw'!$C:$C,'Ambassadors - By Rep'!A80,'Opportunities - Raw'!$B:$B,'Ambassadors - By Rep'!$B$2-1)</f>
        <v>0</v>
      </c>
      <c r="G80" s="23">
        <f ca="1">SUMIFS('Knocking Metrics - Raw'!$F:$F,'Knocking Metrics - Raw'!$B:$B,'Ambassadors - By Rep'!$A80,'Knocking Metrics - Raw'!$A:$A,"&gt;="&amp;'Ambassadors - By Rep'!$B$3)</f>
        <v>421</v>
      </c>
      <c r="H80" s="23">
        <f ca="1">SUMIFS('Knocking Metrics - Raw'!$G:$G,'Knocking Metrics - Raw'!$B:$B,'Ambassadors - By Rep'!$A80,'Knocking Metrics - Raw'!$A:$A,"&gt;="&amp;'Ambassadors - By Rep'!$B$3)</f>
        <v>3</v>
      </c>
      <c r="I80" s="23">
        <f ca="1">SUMIFS('Sales Appointments - Raw'!$O:$O,'Sales Appointments - Raw'!$B:$B,'Ambassadors - By Rep'!$A80,'Sales Appointments - Raw'!$E:$E,"&gt;="&amp;'Ambassadors - By Rep'!$B$3)</f>
        <v>3</v>
      </c>
      <c r="J80" s="23">
        <f ca="1">COUNTIFS('Opportunities - Raw'!$C:$C,'Ambassadors - By Rep'!$A80,'Opportunities - Raw'!$B:$B,"&gt;="&amp;'Ambassadors - By Rep'!$B$3)</f>
        <v>1</v>
      </c>
      <c r="K80" s="20">
        <f ca="1">MIN(IFERROR($I80/COUNTIFS('Sales Appointments - Raw'!$B:$B,'Ambassadors - By Rep'!$A80,'Sales Appointments - Raw'!$E:$E,"&gt;="&amp;'Ambassadors - By Rep'!$B$3,'Sales Appointments - Raw'!$L:$L,FALSE),0),1)</f>
        <v>0.5</v>
      </c>
      <c r="L80" s="33">
        <f ca="1">COUNTIFS('Knocking Metrics - Raw'!$B:$B,'Ambassadors - By Rep'!$A80,'Knocking Metrics - Raw'!$A:$A,"&gt;="&amp;'Ambassadors - By Rep'!$B$4)</f>
        <v>11</v>
      </c>
      <c r="M80" s="23">
        <f ca="1">SUMIFS('Knocking Metrics - Raw'!$F:$F,'Knocking Metrics - Raw'!$B:$B,'Ambassadors - By Rep'!$A80,'Knocking Metrics - Raw'!$A:$A,"&gt;="&amp;'Ambassadors - By Rep'!$B$4)</f>
        <v>1397</v>
      </c>
      <c r="N80" s="23">
        <f t="shared" ca="1" si="2"/>
        <v>127</v>
      </c>
      <c r="O80" s="23">
        <f ca="1">SUMIFS('Knocking Metrics - Raw'!$G:$G,'Knocking Metrics - Raw'!$B:$B,'Ambassadors - By Rep'!$A80,'Knocking Metrics - Raw'!$A:$A,"&gt;="&amp;'Ambassadors - By Rep'!$B$4)</f>
        <v>17</v>
      </c>
      <c r="P80" s="23">
        <f ca="1">SUMIFS('Sales Appointments - Raw'!$O:$O,'Sales Appointments - Raw'!$B:$B,'Ambassadors - By Rep'!$A80,'Sales Appointments - Raw'!$E:$E,"&gt;="&amp;'Ambassadors - By Rep'!$B$4)</f>
        <v>6</v>
      </c>
      <c r="Q80" s="23">
        <f ca="1">COUNTIFS('Opportunities - Raw'!$C:$C,'Ambassadors - By Rep'!$A80,'Opportunities - Raw'!$B:$B,"&gt;="&amp;'Ambassadors - By Rep'!$B$4)</f>
        <v>3</v>
      </c>
      <c r="R80" s="20">
        <f ca="1">MIN(IFERROR($I80/COUNTIFS('Sales Appointments - Raw'!$B:$B,'Ambassadors - By Rep'!$A80,'Sales Appointments - Raw'!$E:$E,"&gt;="&amp;'Ambassadors - By Rep'!$B$4,'Sales Appointments - Raw'!$L:$L,FALSE),0),1)</f>
        <v>0.16666666666666666</v>
      </c>
      <c r="S80" s="23">
        <f ca="1">COUNTIFS('Opportunities - Raw'!$C:$C,'Ambassadors - By Rep'!$A80,'Opportunities - Raw'!$H:$H,"&gt;="&amp;'Ambassadors - By Rep'!$B$4)</f>
        <v>2</v>
      </c>
      <c r="T80" s="34">
        <f ca="1">COUNTIFS('Opportunities - Raw'!$C:$C,'Ambassadors - By Rep'!$A80,'Opportunities - Raw'!$I:$I,"&gt;="&amp;'Ambassadors - By Rep'!$B$4)</f>
        <v>0</v>
      </c>
    </row>
    <row r="81" spans="1:20" x14ac:dyDescent="0.3">
      <c r="A81" s="6" t="s">
        <v>112</v>
      </c>
      <c r="B81" s="6" t="s">
        <v>23</v>
      </c>
      <c r="C81" s="33">
        <f ca="1">SUMIFS('Knocking Metrics - Raw'!$F:$F,'Knocking Metrics - Raw'!$B:$B,'Ambassadors - By Rep'!$A81,'Knocking Metrics - Raw'!$A:$A,'Ambassadors - By Rep'!$B$2-1)</f>
        <v>89</v>
      </c>
      <c r="D81" s="23">
        <f ca="1">SUMIFS('Knocking Metrics - Raw'!$G:$G,'Knocking Metrics - Raw'!$B:$B,'Ambassadors - By Rep'!$A81,'Knocking Metrics - Raw'!$A:$A,'Ambassadors - By Rep'!$B$2-1)</f>
        <v>1</v>
      </c>
      <c r="E81" s="23">
        <f ca="1">SUMIFS('Sales Appointments - Raw'!$O:$O,'Sales Appointments - Raw'!$B:$B,'Ambassadors - By Rep'!$A81,'Sales Appointments - Raw'!$E:$E,'Ambassadors - By Rep'!$B$2-1)</f>
        <v>0</v>
      </c>
      <c r="F81" s="34">
        <f ca="1">COUNTIFS('Opportunities - Raw'!$C:$C,'Ambassadors - By Rep'!A81,'Opportunities - Raw'!$B:$B,'Ambassadors - By Rep'!$B$2-1)</f>
        <v>0</v>
      </c>
      <c r="G81" s="23">
        <f ca="1">SUMIFS('Knocking Metrics - Raw'!$F:$F,'Knocking Metrics - Raw'!$B:$B,'Ambassadors - By Rep'!$A81,'Knocking Metrics - Raw'!$A:$A,"&gt;="&amp;'Ambassadors - By Rep'!$B$3)</f>
        <v>300</v>
      </c>
      <c r="H81" s="23">
        <f ca="1">SUMIFS('Knocking Metrics - Raw'!$G:$G,'Knocking Metrics - Raw'!$B:$B,'Ambassadors - By Rep'!$A81,'Knocking Metrics - Raw'!$A:$A,"&gt;="&amp;'Ambassadors - By Rep'!$B$3)</f>
        <v>2</v>
      </c>
      <c r="I81" s="23">
        <f ca="1">SUMIFS('Sales Appointments - Raw'!$O:$O,'Sales Appointments - Raw'!$B:$B,'Ambassadors - By Rep'!$A81,'Sales Appointments - Raw'!$E:$E,"&gt;="&amp;'Ambassadors - By Rep'!$B$3)</f>
        <v>0</v>
      </c>
      <c r="J81" s="23">
        <f ca="1">COUNTIFS('Opportunities - Raw'!$C:$C,'Ambassadors - By Rep'!$A81,'Opportunities - Raw'!$B:$B,"&gt;="&amp;'Ambassadors - By Rep'!$B$3)</f>
        <v>0</v>
      </c>
      <c r="K81" s="20">
        <f ca="1">MIN(IFERROR($I81/COUNTIFS('Sales Appointments - Raw'!$B:$B,'Ambassadors - By Rep'!$A81,'Sales Appointments - Raw'!$E:$E,"&gt;="&amp;'Ambassadors - By Rep'!$B$3,'Sales Appointments - Raw'!$L:$L,FALSE),0),1)</f>
        <v>0</v>
      </c>
      <c r="L81" s="33">
        <f ca="1">COUNTIFS('Knocking Metrics - Raw'!$B:$B,'Ambassadors - By Rep'!$A81,'Knocking Metrics - Raw'!$A:$A,"&gt;="&amp;'Ambassadors - By Rep'!$B$4)</f>
        <v>10</v>
      </c>
      <c r="M81" s="23">
        <f ca="1">SUMIFS('Knocking Metrics - Raw'!$F:$F,'Knocking Metrics - Raw'!$B:$B,'Ambassadors - By Rep'!$A81,'Knocking Metrics - Raw'!$A:$A,"&gt;="&amp;'Ambassadors - By Rep'!$B$4)</f>
        <v>910</v>
      </c>
      <c r="N81" s="23">
        <f t="shared" ca="1" si="2"/>
        <v>91</v>
      </c>
      <c r="O81" s="23">
        <f ca="1">SUMIFS('Knocking Metrics - Raw'!$G:$G,'Knocking Metrics - Raw'!$B:$B,'Ambassadors - By Rep'!$A81,'Knocking Metrics - Raw'!$A:$A,"&gt;="&amp;'Ambassadors - By Rep'!$B$4)</f>
        <v>8</v>
      </c>
      <c r="P81" s="23">
        <f ca="1">SUMIFS('Sales Appointments - Raw'!$O:$O,'Sales Appointments - Raw'!$B:$B,'Ambassadors - By Rep'!$A81,'Sales Appointments - Raw'!$E:$E,"&gt;="&amp;'Ambassadors - By Rep'!$B$4)</f>
        <v>3</v>
      </c>
      <c r="Q81" s="23">
        <f ca="1">COUNTIFS('Opportunities - Raw'!$C:$C,'Ambassadors - By Rep'!$A81,'Opportunities - Raw'!$B:$B,"&gt;="&amp;'Ambassadors - By Rep'!$B$4)</f>
        <v>1</v>
      </c>
      <c r="R81" s="20">
        <f ca="1">MIN(IFERROR($I81/COUNTIFS('Sales Appointments - Raw'!$B:$B,'Ambassadors - By Rep'!$A81,'Sales Appointments - Raw'!$E:$E,"&gt;="&amp;'Ambassadors - By Rep'!$B$4,'Sales Appointments - Raw'!$L:$L,FALSE),0),1)</f>
        <v>0</v>
      </c>
      <c r="S81" s="23">
        <f ca="1">COUNTIFS('Opportunities - Raw'!$C:$C,'Ambassadors - By Rep'!$A81,'Opportunities - Raw'!$H:$H,"&gt;="&amp;'Ambassadors - By Rep'!$B$4)</f>
        <v>1</v>
      </c>
      <c r="T81" s="34">
        <f ca="1">COUNTIFS('Opportunities - Raw'!$C:$C,'Ambassadors - By Rep'!$A81,'Opportunities - Raw'!$I:$I,"&gt;="&amp;'Ambassadors - By Rep'!$B$4)</f>
        <v>0</v>
      </c>
    </row>
    <row r="82" spans="1:20" x14ac:dyDescent="0.3">
      <c r="A82" s="6" t="s">
        <v>113</v>
      </c>
      <c r="B82" s="6" t="s">
        <v>23</v>
      </c>
      <c r="C82" s="33">
        <f ca="1">SUMIFS('Knocking Metrics - Raw'!$F:$F,'Knocking Metrics - Raw'!$B:$B,'Ambassadors - By Rep'!$A82,'Knocking Metrics - Raw'!$A:$A,'Ambassadors - By Rep'!$B$2-1)</f>
        <v>78</v>
      </c>
      <c r="D82" s="23">
        <f ca="1">SUMIFS('Knocking Metrics - Raw'!$G:$G,'Knocking Metrics - Raw'!$B:$B,'Ambassadors - By Rep'!$A82,'Knocking Metrics - Raw'!$A:$A,'Ambassadors - By Rep'!$B$2-1)</f>
        <v>2</v>
      </c>
      <c r="E82" s="23">
        <f ca="1">SUMIFS('Sales Appointments - Raw'!$O:$O,'Sales Appointments - Raw'!$B:$B,'Ambassadors - By Rep'!$A82,'Sales Appointments - Raw'!$E:$E,'Ambassadors - By Rep'!$B$2-1)</f>
        <v>0</v>
      </c>
      <c r="F82" s="34">
        <f ca="1">COUNTIFS('Opportunities - Raw'!$C:$C,'Ambassadors - By Rep'!A82,'Opportunities - Raw'!$B:$B,'Ambassadors - By Rep'!$B$2-1)</f>
        <v>0</v>
      </c>
      <c r="G82" s="23">
        <f ca="1">SUMIFS('Knocking Metrics - Raw'!$F:$F,'Knocking Metrics - Raw'!$B:$B,'Ambassadors - By Rep'!$A82,'Knocking Metrics - Raw'!$A:$A,"&gt;="&amp;'Ambassadors - By Rep'!$B$3)</f>
        <v>153</v>
      </c>
      <c r="H82" s="23">
        <f ca="1">SUMIFS('Knocking Metrics - Raw'!$G:$G,'Knocking Metrics - Raw'!$B:$B,'Ambassadors - By Rep'!$A82,'Knocking Metrics - Raw'!$A:$A,"&gt;="&amp;'Ambassadors - By Rep'!$B$3)</f>
        <v>2</v>
      </c>
      <c r="I82" s="23">
        <f ca="1">SUMIFS('Sales Appointments - Raw'!$O:$O,'Sales Appointments - Raw'!$B:$B,'Ambassadors - By Rep'!$A82,'Sales Appointments - Raw'!$E:$E,"&gt;="&amp;'Ambassadors - By Rep'!$B$3)</f>
        <v>2</v>
      </c>
      <c r="J82" s="23">
        <f ca="1">COUNTIFS('Opportunities - Raw'!$C:$C,'Ambassadors - By Rep'!$A82,'Opportunities - Raw'!$B:$B,"&gt;="&amp;'Ambassadors - By Rep'!$B$3)</f>
        <v>2</v>
      </c>
      <c r="K82" s="20">
        <f ca="1">MIN(IFERROR($I82/COUNTIFS('Sales Appointments - Raw'!$B:$B,'Ambassadors - By Rep'!$A82,'Sales Appointments - Raw'!$E:$E,"&gt;="&amp;'Ambassadors - By Rep'!$B$3,'Sales Appointments - Raw'!$L:$L,FALSE),0),1)</f>
        <v>0.4</v>
      </c>
      <c r="L82" s="33">
        <f ca="1">COUNTIFS('Knocking Metrics - Raw'!$B:$B,'Ambassadors - By Rep'!$A82,'Knocking Metrics - Raw'!$A:$A,"&gt;="&amp;'Ambassadors - By Rep'!$B$4)</f>
        <v>12</v>
      </c>
      <c r="M82" s="23">
        <f ca="1">SUMIFS('Knocking Metrics - Raw'!$F:$F,'Knocking Metrics - Raw'!$B:$B,'Ambassadors - By Rep'!$A82,'Knocking Metrics - Raw'!$A:$A,"&gt;="&amp;'Ambassadors - By Rep'!$B$4)</f>
        <v>776</v>
      </c>
      <c r="N82" s="23">
        <f t="shared" ca="1" si="2"/>
        <v>64.666666666666671</v>
      </c>
      <c r="O82" s="23">
        <f ca="1">SUMIFS('Knocking Metrics - Raw'!$G:$G,'Knocking Metrics - Raw'!$B:$B,'Ambassadors - By Rep'!$A82,'Knocking Metrics - Raw'!$A:$A,"&gt;="&amp;'Ambassadors - By Rep'!$B$4)</f>
        <v>14</v>
      </c>
      <c r="P82" s="23">
        <f ca="1">SUMIFS('Sales Appointments - Raw'!$O:$O,'Sales Appointments - Raw'!$B:$B,'Ambassadors - By Rep'!$A82,'Sales Appointments - Raw'!$E:$E,"&gt;="&amp;'Ambassadors - By Rep'!$B$4)</f>
        <v>3</v>
      </c>
      <c r="Q82" s="23">
        <f ca="1">COUNTIFS('Opportunities - Raw'!$C:$C,'Ambassadors - By Rep'!$A82,'Opportunities - Raw'!$B:$B,"&gt;="&amp;'Ambassadors - By Rep'!$B$4)</f>
        <v>3</v>
      </c>
      <c r="R82" s="20">
        <f ca="1">MIN(IFERROR($I82/COUNTIFS('Sales Appointments - Raw'!$B:$B,'Ambassadors - By Rep'!$A82,'Sales Appointments - Raw'!$E:$E,"&gt;="&amp;'Ambassadors - By Rep'!$B$4,'Sales Appointments - Raw'!$L:$L,FALSE),0),1)</f>
        <v>0.11764705882352941</v>
      </c>
      <c r="S82" s="23">
        <f ca="1">COUNTIFS('Opportunities - Raw'!$C:$C,'Ambassadors - By Rep'!$A82,'Opportunities - Raw'!$H:$H,"&gt;="&amp;'Ambassadors - By Rep'!$B$4)</f>
        <v>1</v>
      </c>
      <c r="T82" s="34">
        <f ca="1">COUNTIFS('Opportunities - Raw'!$C:$C,'Ambassadors - By Rep'!$A82,'Opportunities - Raw'!$I:$I,"&gt;="&amp;'Ambassadors - By Rep'!$B$4)</f>
        <v>0</v>
      </c>
    </row>
    <row r="83" spans="1:20" x14ac:dyDescent="0.3">
      <c r="A83" s="6" t="s">
        <v>114</v>
      </c>
      <c r="B83" s="6" t="s">
        <v>23</v>
      </c>
      <c r="C83" s="33">
        <f ca="1">SUMIFS('Knocking Metrics - Raw'!$F:$F,'Knocking Metrics - Raw'!$B:$B,'Ambassadors - By Rep'!$A83,'Knocking Metrics - Raw'!$A:$A,'Ambassadors - By Rep'!$B$2-1)</f>
        <v>165</v>
      </c>
      <c r="D83" s="23">
        <f ca="1">SUMIFS('Knocking Metrics - Raw'!$G:$G,'Knocking Metrics - Raw'!$B:$B,'Ambassadors - By Rep'!$A83,'Knocking Metrics - Raw'!$A:$A,'Ambassadors - By Rep'!$B$2-1)</f>
        <v>0</v>
      </c>
      <c r="E83" s="23">
        <f ca="1">SUMIFS('Sales Appointments - Raw'!$O:$O,'Sales Appointments - Raw'!$B:$B,'Ambassadors - By Rep'!$A83,'Sales Appointments - Raw'!$E:$E,'Ambassadors - By Rep'!$B$2-1)</f>
        <v>0</v>
      </c>
      <c r="F83" s="34">
        <f ca="1">COUNTIFS('Opportunities - Raw'!$C:$C,'Ambassadors - By Rep'!A83,'Opportunities - Raw'!$B:$B,'Ambassadors - By Rep'!$B$2-1)</f>
        <v>0</v>
      </c>
      <c r="G83" s="23">
        <f ca="1">SUMIFS('Knocking Metrics - Raw'!$F:$F,'Knocking Metrics - Raw'!$B:$B,'Ambassadors - By Rep'!$A83,'Knocking Metrics - Raw'!$A:$A,"&gt;="&amp;'Ambassadors - By Rep'!$B$3)</f>
        <v>381</v>
      </c>
      <c r="H83" s="23">
        <f ca="1">SUMIFS('Knocking Metrics - Raw'!$G:$G,'Knocking Metrics - Raw'!$B:$B,'Ambassadors - By Rep'!$A83,'Knocking Metrics - Raw'!$A:$A,"&gt;="&amp;'Ambassadors - By Rep'!$B$3)</f>
        <v>1</v>
      </c>
      <c r="I83" s="23">
        <f ca="1">SUMIFS('Sales Appointments - Raw'!$O:$O,'Sales Appointments - Raw'!$B:$B,'Ambassadors - By Rep'!$A83,'Sales Appointments - Raw'!$E:$E,"&gt;="&amp;'Ambassadors - By Rep'!$B$3)</f>
        <v>0</v>
      </c>
      <c r="J83" s="23">
        <f ca="1">COUNTIFS('Opportunities - Raw'!$C:$C,'Ambassadors - By Rep'!$A83,'Opportunities - Raw'!$B:$B,"&gt;="&amp;'Ambassadors - By Rep'!$B$3)</f>
        <v>0</v>
      </c>
      <c r="K83" s="20">
        <f ca="1">MIN(IFERROR($I83/COUNTIFS('Sales Appointments - Raw'!$B:$B,'Ambassadors - By Rep'!$A83,'Sales Appointments - Raw'!$E:$E,"&gt;="&amp;'Ambassadors - By Rep'!$B$3,'Sales Appointments - Raw'!$L:$L,FALSE),0),1)</f>
        <v>0</v>
      </c>
      <c r="L83" s="33">
        <f ca="1">COUNTIFS('Knocking Metrics - Raw'!$B:$B,'Ambassadors - By Rep'!$A83,'Knocking Metrics - Raw'!$A:$A,"&gt;="&amp;'Ambassadors - By Rep'!$B$4)</f>
        <v>8</v>
      </c>
      <c r="M83" s="23">
        <f ca="1">SUMIFS('Knocking Metrics - Raw'!$F:$F,'Knocking Metrics - Raw'!$B:$B,'Ambassadors - By Rep'!$A83,'Knocking Metrics - Raw'!$A:$A,"&gt;="&amp;'Ambassadors - By Rep'!$B$4)</f>
        <v>809</v>
      </c>
      <c r="N83" s="23">
        <f t="shared" ca="1" si="2"/>
        <v>101.125</v>
      </c>
      <c r="O83" s="23">
        <f ca="1">SUMIFS('Knocking Metrics - Raw'!$G:$G,'Knocking Metrics - Raw'!$B:$B,'Ambassadors - By Rep'!$A83,'Knocking Metrics - Raw'!$A:$A,"&gt;="&amp;'Ambassadors - By Rep'!$B$4)</f>
        <v>9</v>
      </c>
      <c r="P83" s="23">
        <f ca="1">SUMIFS('Sales Appointments - Raw'!$O:$O,'Sales Appointments - Raw'!$B:$B,'Ambassadors - By Rep'!$A83,'Sales Appointments - Raw'!$E:$E,"&gt;="&amp;'Ambassadors - By Rep'!$B$4)</f>
        <v>5</v>
      </c>
      <c r="Q83" s="23">
        <f ca="1">COUNTIFS('Opportunities - Raw'!$C:$C,'Ambassadors - By Rep'!$A83,'Opportunities - Raw'!$B:$B,"&gt;="&amp;'Ambassadors - By Rep'!$B$4)</f>
        <v>3</v>
      </c>
      <c r="R83" s="20">
        <f ca="1">MIN(IFERROR($I83/COUNTIFS('Sales Appointments - Raw'!$B:$B,'Ambassadors - By Rep'!$A83,'Sales Appointments - Raw'!$E:$E,"&gt;="&amp;'Ambassadors - By Rep'!$B$4,'Sales Appointments - Raw'!$L:$L,FALSE),0),1)</f>
        <v>0</v>
      </c>
      <c r="S83" s="23">
        <f ca="1">COUNTIFS('Opportunities - Raw'!$C:$C,'Ambassadors - By Rep'!$A83,'Opportunities - Raw'!$H:$H,"&gt;="&amp;'Ambassadors - By Rep'!$B$4)</f>
        <v>2</v>
      </c>
      <c r="T83" s="34">
        <f ca="1">COUNTIFS('Opportunities - Raw'!$C:$C,'Ambassadors - By Rep'!$A83,'Opportunities - Raw'!$I:$I,"&gt;="&amp;'Ambassadors - By Rep'!$B$4)</f>
        <v>1</v>
      </c>
    </row>
    <row r="84" spans="1:20" x14ac:dyDescent="0.3">
      <c r="A84" s="6" t="s">
        <v>115</v>
      </c>
      <c r="B84" s="6" t="s">
        <v>22</v>
      </c>
      <c r="C84" s="33">
        <f ca="1">SUMIFS('Knocking Metrics - Raw'!$F:$F,'Knocking Metrics - Raw'!$B:$B,'Ambassadors - By Rep'!$A84,'Knocking Metrics - Raw'!$A:$A,'Ambassadors - By Rep'!$B$2-1)</f>
        <v>138</v>
      </c>
      <c r="D84" s="23">
        <f ca="1">SUMIFS('Knocking Metrics - Raw'!$G:$G,'Knocking Metrics - Raw'!$B:$B,'Ambassadors - By Rep'!$A84,'Knocking Metrics - Raw'!$A:$A,'Ambassadors - By Rep'!$B$2-1)</f>
        <v>2</v>
      </c>
      <c r="E84" s="23">
        <f ca="1">SUMIFS('Sales Appointments - Raw'!$O:$O,'Sales Appointments - Raw'!$B:$B,'Ambassadors - By Rep'!$A84,'Sales Appointments - Raw'!$E:$E,'Ambassadors - By Rep'!$B$2-1)</f>
        <v>0</v>
      </c>
      <c r="F84" s="34">
        <f ca="1">COUNTIFS('Opportunities - Raw'!$C:$C,'Ambassadors - By Rep'!A84,'Opportunities - Raw'!$B:$B,'Ambassadors - By Rep'!$B$2-1)</f>
        <v>0</v>
      </c>
      <c r="G84" s="23">
        <f ca="1">SUMIFS('Knocking Metrics - Raw'!$F:$F,'Knocking Metrics - Raw'!$B:$B,'Ambassadors - By Rep'!$A84,'Knocking Metrics - Raw'!$A:$A,"&gt;="&amp;'Ambassadors - By Rep'!$B$3)</f>
        <v>400</v>
      </c>
      <c r="H84" s="23">
        <f ca="1">SUMIFS('Knocking Metrics - Raw'!$G:$G,'Knocking Metrics - Raw'!$B:$B,'Ambassadors - By Rep'!$A84,'Knocking Metrics - Raw'!$A:$A,"&gt;="&amp;'Ambassadors - By Rep'!$B$3)</f>
        <v>4</v>
      </c>
      <c r="I84" s="23">
        <f ca="1">SUMIFS('Sales Appointments - Raw'!$O:$O,'Sales Appointments - Raw'!$B:$B,'Ambassadors - By Rep'!$A84,'Sales Appointments - Raw'!$E:$E,"&gt;="&amp;'Ambassadors - By Rep'!$B$3)</f>
        <v>0</v>
      </c>
      <c r="J84" s="23">
        <f ca="1">COUNTIFS('Opportunities - Raw'!$C:$C,'Ambassadors - By Rep'!$A84,'Opportunities - Raw'!$B:$B,"&gt;="&amp;'Ambassadors - By Rep'!$B$3)</f>
        <v>0</v>
      </c>
      <c r="K84" s="20">
        <f ca="1">MIN(IFERROR($I84/COUNTIFS('Sales Appointments - Raw'!$B:$B,'Ambassadors - By Rep'!$A84,'Sales Appointments - Raw'!$E:$E,"&gt;="&amp;'Ambassadors - By Rep'!$B$3,'Sales Appointments - Raw'!$L:$L,FALSE),0),1)</f>
        <v>0</v>
      </c>
      <c r="L84" s="33">
        <f ca="1">COUNTIFS('Knocking Metrics - Raw'!$B:$B,'Ambassadors - By Rep'!$A84,'Knocking Metrics - Raw'!$A:$A,"&gt;="&amp;'Ambassadors - By Rep'!$B$4)</f>
        <v>10</v>
      </c>
      <c r="M84" s="23">
        <f ca="1">SUMIFS('Knocking Metrics - Raw'!$F:$F,'Knocking Metrics - Raw'!$B:$B,'Ambassadors - By Rep'!$A84,'Knocking Metrics - Raw'!$A:$A,"&gt;="&amp;'Ambassadors - By Rep'!$B$4)</f>
        <v>1239</v>
      </c>
      <c r="N84" s="23">
        <f t="shared" ca="1" si="2"/>
        <v>123.9</v>
      </c>
      <c r="O84" s="23">
        <f ca="1">SUMIFS('Knocking Metrics - Raw'!$G:$G,'Knocking Metrics - Raw'!$B:$B,'Ambassadors - By Rep'!$A84,'Knocking Metrics - Raw'!$A:$A,"&gt;="&amp;'Ambassadors - By Rep'!$B$4)</f>
        <v>10</v>
      </c>
      <c r="P84" s="23">
        <f ca="1">SUMIFS('Sales Appointments - Raw'!$O:$O,'Sales Appointments - Raw'!$B:$B,'Ambassadors - By Rep'!$A84,'Sales Appointments - Raw'!$E:$E,"&gt;="&amp;'Ambassadors - By Rep'!$B$4)</f>
        <v>3</v>
      </c>
      <c r="Q84" s="23">
        <f ca="1">COUNTIFS('Opportunities - Raw'!$C:$C,'Ambassadors - By Rep'!$A84,'Opportunities - Raw'!$B:$B,"&gt;="&amp;'Ambassadors - By Rep'!$B$4)</f>
        <v>2</v>
      </c>
      <c r="R84" s="20">
        <f ca="1">MIN(IFERROR($I84/COUNTIFS('Sales Appointments - Raw'!$B:$B,'Ambassadors - By Rep'!$A84,'Sales Appointments - Raw'!$E:$E,"&gt;="&amp;'Ambassadors - By Rep'!$B$4,'Sales Appointments - Raw'!$L:$L,FALSE),0),1)</f>
        <v>0</v>
      </c>
      <c r="S84" s="23">
        <f ca="1">COUNTIFS('Opportunities - Raw'!$C:$C,'Ambassadors - By Rep'!$A84,'Opportunities - Raw'!$H:$H,"&gt;="&amp;'Ambassadors - By Rep'!$B$4)</f>
        <v>2</v>
      </c>
      <c r="T84" s="34">
        <f ca="1">COUNTIFS('Opportunities - Raw'!$C:$C,'Ambassadors - By Rep'!$A84,'Opportunities - Raw'!$I:$I,"&gt;="&amp;'Ambassadors - By Rep'!$B$4)</f>
        <v>0</v>
      </c>
    </row>
    <row r="85" spans="1:20" x14ac:dyDescent="0.3">
      <c r="A85" s="6" t="s">
        <v>116</v>
      </c>
      <c r="B85" s="6" t="s">
        <v>23</v>
      </c>
      <c r="C85" s="33">
        <f ca="1">SUMIFS('Knocking Metrics - Raw'!$F:$F,'Knocking Metrics - Raw'!$B:$B,'Ambassadors - By Rep'!$A85,'Knocking Metrics - Raw'!$A:$A,'Ambassadors - By Rep'!$B$2-1)</f>
        <v>0</v>
      </c>
      <c r="D85" s="23">
        <f ca="1">SUMIFS('Knocking Metrics - Raw'!$G:$G,'Knocking Metrics - Raw'!$B:$B,'Ambassadors - By Rep'!$A85,'Knocking Metrics - Raw'!$A:$A,'Ambassadors - By Rep'!$B$2-1)</f>
        <v>0</v>
      </c>
      <c r="E85" s="23">
        <f ca="1">SUMIFS('Sales Appointments - Raw'!$O:$O,'Sales Appointments - Raw'!$B:$B,'Ambassadors - By Rep'!$A85,'Sales Appointments - Raw'!$E:$E,'Ambassadors - By Rep'!$B$2-1)</f>
        <v>0</v>
      </c>
      <c r="F85" s="34">
        <f ca="1">COUNTIFS('Opportunities - Raw'!$C:$C,'Ambassadors - By Rep'!A85,'Opportunities - Raw'!$B:$B,'Ambassadors - By Rep'!$B$2-1)</f>
        <v>0</v>
      </c>
      <c r="G85" s="23">
        <f ca="1">SUMIFS('Knocking Metrics - Raw'!$F:$F,'Knocking Metrics - Raw'!$B:$B,'Ambassadors - By Rep'!$A85,'Knocking Metrics - Raw'!$A:$A,"&gt;="&amp;'Ambassadors - By Rep'!$B$3)</f>
        <v>0</v>
      </c>
      <c r="H85" s="23">
        <f ca="1">SUMIFS('Knocking Metrics - Raw'!$G:$G,'Knocking Metrics - Raw'!$B:$B,'Ambassadors - By Rep'!$A85,'Knocking Metrics - Raw'!$A:$A,"&gt;="&amp;'Ambassadors - By Rep'!$B$3)</f>
        <v>0</v>
      </c>
      <c r="I85" s="23">
        <f ca="1">SUMIFS('Sales Appointments - Raw'!$O:$O,'Sales Appointments - Raw'!$B:$B,'Ambassadors - By Rep'!$A85,'Sales Appointments - Raw'!$E:$E,"&gt;="&amp;'Ambassadors - By Rep'!$B$3)</f>
        <v>1</v>
      </c>
      <c r="J85" s="23">
        <f ca="1">COUNTIFS('Opportunities - Raw'!$C:$C,'Ambassadors - By Rep'!$A85,'Opportunities - Raw'!$B:$B,"&gt;="&amp;'Ambassadors - By Rep'!$B$3)</f>
        <v>0</v>
      </c>
      <c r="K85" s="20">
        <f ca="1">MIN(IFERROR($I85/COUNTIFS('Sales Appointments - Raw'!$B:$B,'Ambassadors - By Rep'!$A85,'Sales Appointments - Raw'!$E:$E,"&gt;="&amp;'Ambassadors - By Rep'!$B$3,'Sales Appointments - Raw'!$L:$L,FALSE),0),1)</f>
        <v>1</v>
      </c>
      <c r="L85" s="33">
        <f ca="1">COUNTIFS('Knocking Metrics - Raw'!$B:$B,'Ambassadors - By Rep'!$A85,'Knocking Metrics - Raw'!$A:$A,"&gt;="&amp;'Ambassadors - By Rep'!$B$4)</f>
        <v>7</v>
      </c>
      <c r="M85" s="23">
        <f ca="1">SUMIFS('Knocking Metrics - Raw'!$F:$F,'Knocking Metrics - Raw'!$B:$B,'Ambassadors - By Rep'!$A85,'Knocking Metrics - Raw'!$A:$A,"&gt;="&amp;'Ambassadors - By Rep'!$B$4)</f>
        <v>723</v>
      </c>
      <c r="N85" s="23">
        <f t="shared" ca="1" si="2"/>
        <v>103.28571428571429</v>
      </c>
      <c r="O85" s="23">
        <f ca="1">SUMIFS('Knocking Metrics - Raw'!$G:$G,'Knocking Metrics - Raw'!$B:$B,'Ambassadors - By Rep'!$A85,'Knocking Metrics - Raw'!$A:$A,"&gt;="&amp;'Ambassadors - By Rep'!$B$4)</f>
        <v>6</v>
      </c>
      <c r="P85" s="23">
        <f ca="1">SUMIFS('Sales Appointments - Raw'!$O:$O,'Sales Appointments - Raw'!$B:$B,'Ambassadors - By Rep'!$A85,'Sales Appointments - Raw'!$E:$E,"&gt;="&amp;'Ambassadors - By Rep'!$B$4)</f>
        <v>6</v>
      </c>
      <c r="Q85" s="23">
        <f ca="1">COUNTIFS('Opportunities - Raw'!$C:$C,'Ambassadors - By Rep'!$A85,'Opportunities - Raw'!$B:$B,"&gt;="&amp;'Ambassadors - By Rep'!$B$4)</f>
        <v>3</v>
      </c>
      <c r="R85" s="20">
        <f ca="1">MIN(IFERROR($I85/COUNTIFS('Sales Appointments - Raw'!$B:$B,'Ambassadors - By Rep'!$A85,'Sales Appointments - Raw'!$E:$E,"&gt;="&amp;'Ambassadors - By Rep'!$B$4,'Sales Appointments - Raw'!$L:$L,FALSE),0),1)</f>
        <v>0.1</v>
      </c>
      <c r="S85" s="23">
        <f ca="1">COUNTIFS('Opportunities - Raw'!$C:$C,'Ambassadors - By Rep'!$A85,'Opportunities - Raw'!$H:$H,"&gt;="&amp;'Ambassadors - By Rep'!$B$4)</f>
        <v>1</v>
      </c>
      <c r="T85" s="34">
        <f ca="1">COUNTIFS('Opportunities - Raw'!$C:$C,'Ambassadors - By Rep'!$A85,'Opportunities - Raw'!$I:$I,"&gt;="&amp;'Ambassadors - By Rep'!$B$4)</f>
        <v>2</v>
      </c>
    </row>
    <row r="86" spans="1:20" x14ac:dyDescent="0.3">
      <c r="A86" s="6" t="s">
        <v>117</v>
      </c>
      <c r="B86" s="6" t="s">
        <v>22</v>
      </c>
      <c r="C86" s="33">
        <f ca="1">SUMIFS('Knocking Metrics - Raw'!$F:$F,'Knocking Metrics - Raw'!$B:$B,'Ambassadors - By Rep'!$A86,'Knocking Metrics - Raw'!$A:$A,'Ambassadors - By Rep'!$B$2-1)</f>
        <v>101</v>
      </c>
      <c r="D86" s="23">
        <f ca="1">SUMIFS('Knocking Metrics - Raw'!$G:$G,'Knocking Metrics - Raw'!$B:$B,'Ambassadors - By Rep'!$A86,'Knocking Metrics - Raw'!$A:$A,'Ambassadors - By Rep'!$B$2-1)</f>
        <v>0</v>
      </c>
      <c r="E86" s="23">
        <f ca="1">SUMIFS('Sales Appointments - Raw'!$O:$O,'Sales Appointments - Raw'!$B:$B,'Ambassadors - By Rep'!$A86,'Sales Appointments - Raw'!$E:$E,'Ambassadors - By Rep'!$B$2-1)</f>
        <v>0</v>
      </c>
      <c r="F86" s="34">
        <f ca="1">COUNTIFS('Opportunities - Raw'!$C:$C,'Ambassadors - By Rep'!A86,'Opportunities - Raw'!$B:$B,'Ambassadors - By Rep'!$B$2-1)</f>
        <v>0</v>
      </c>
      <c r="G86" s="23">
        <f ca="1">SUMIFS('Knocking Metrics - Raw'!$F:$F,'Knocking Metrics - Raw'!$B:$B,'Ambassadors - By Rep'!$A86,'Knocking Metrics - Raw'!$A:$A,"&gt;="&amp;'Ambassadors - By Rep'!$B$3)</f>
        <v>314</v>
      </c>
      <c r="H86" s="23">
        <f ca="1">SUMIFS('Knocking Metrics - Raw'!$G:$G,'Knocking Metrics - Raw'!$B:$B,'Ambassadors - By Rep'!$A86,'Knocking Metrics - Raw'!$A:$A,"&gt;="&amp;'Ambassadors - By Rep'!$B$3)</f>
        <v>3</v>
      </c>
      <c r="I86" s="23">
        <f ca="1">SUMIFS('Sales Appointments - Raw'!$O:$O,'Sales Appointments - Raw'!$B:$B,'Ambassadors - By Rep'!$A86,'Sales Appointments - Raw'!$E:$E,"&gt;="&amp;'Ambassadors - By Rep'!$B$3)</f>
        <v>2</v>
      </c>
      <c r="J86" s="23">
        <f ca="1">COUNTIFS('Opportunities - Raw'!$C:$C,'Ambassadors - By Rep'!$A86,'Opportunities - Raw'!$B:$B,"&gt;="&amp;'Ambassadors - By Rep'!$B$3)</f>
        <v>0</v>
      </c>
      <c r="K86" s="20">
        <f ca="1">MIN(IFERROR($I86/COUNTIFS('Sales Appointments - Raw'!$B:$B,'Ambassadors - By Rep'!$A86,'Sales Appointments - Raw'!$E:$E,"&gt;="&amp;'Ambassadors - By Rep'!$B$3,'Sales Appointments - Raw'!$L:$L,FALSE),0),1)</f>
        <v>0.66666666666666663</v>
      </c>
      <c r="L86" s="33">
        <f ca="1">COUNTIFS('Knocking Metrics - Raw'!$B:$B,'Ambassadors - By Rep'!$A86,'Knocking Metrics - Raw'!$A:$A,"&gt;="&amp;'Ambassadors - By Rep'!$B$4)</f>
        <v>11</v>
      </c>
      <c r="M86" s="23">
        <f ca="1">SUMIFS('Knocking Metrics - Raw'!$F:$F,'Knocking Metrics - Raw'!$B:$B,'Ambassadors - By Rep'!$A86,'Knocking Metrics - Raw'!$A:$A,"&gt;="&amp;'Ambassadors - By Rep'!$B$4)</f>
        <v>1011</v>
      </c>
      <c r="N86" s="23">
        <f t="shared" ca="1" si="2"/>
        <v>91.909090909090907</v>
      </c>
      <c r="O86" s="23">
        <f ca="1">SUMIFS('Knocking Metrics - Raw'!$G:$G,'Knocking Metrics - Raw'!$B:$B,'Ambassadors - By Rep'!$A86,'Knocking Metrics - Raw'!$A:$A,"&gt;="&amp;'Ambassadors - By Rep'!$B$4)</f>
        <v>12</v>
      </c>
      <c r="P86" s="23">
        <f ca="1">SUMIFS('Sales Appointments - Raw'!$O:$O,'Sales Appointments - Raw'!$B:$B,'Ambassadors - By Rep'!$A86,'Sales Appointments - Raw'!$E:$E,"&gt;="&amp;'Ambassadors - By Rep'!$B$4)</f>
        <v>3</v>
      </c>
      <c r="Q86" s="23">
        <f ca="1">COUNTIFS('Opportunities - Raw'!$C:$C,'Ambassadors - By Rep'!$A86,'Opportunities - Raw'!$B:$B,"&gt;="&amp;'Ambassadors - By Rep'!$B$4)</f>
        <v>1</v>
      </c>
      <c r="R86" s="20">
        <f ca="1">MIN(IFERROR($I86/COUNTIFS('Sales Appointments - Raw'!$B:$B,'Ambassadors - By Rep'!$A86,'Sales Appointments - Raw'!$E:$E,"&gt;="&amp;'Ambassadors - By Rep'!$B$4,'Sales Appointments - Raw'!$L:$L,FALSE),0),1)</f>
        <v>0.13333333333333333</v>
      </c>
      <c r="S86" s="23">
        <f ca="1">COUNTIFS('Opportunities - Raw'!$C:$C,'Ambassadors - By Rep'!$A86,'Opportunities - Raw'!$H:$H,"&gt;="&amp;'Ambassadors - By Rep'!$B$4)</f>
        <v>1</v>
      </c>
      <c r="T86" s="34">
        <f ca="1">COUNTIFS('Opportunities - Raw'!$C:$C,'Ambassadors - By Rep'!$A86,'Opportunities - Raw'!$I:$I,"&gt;="&amp;'Ambassadors - By Rep'!$B$4)</f>
        <v>0</v>
      </c>
    </row>
    <row r="87" spans="1:20" x14ac:dyDescent="0.3">
      <c r="A87" s="6" t="s">
        <v>118</v>
      </c>
      <c r="B87" s="6" t="s">
        <v>22</v>
      </c>
      <c r="C87" s="33">
        <f ca="1">SUMIFS('Knocking Metrics - Raw'!$F:$F,'Knocking Metrics - Raw'!$B:$B,'Ambassadors - By Rep'!$A87,'Knocking Metrics - Raw'!$A:$A,'Ambassadors - By Rep'!$B$2-1)</f>
        <v>0</v>
      </c>
      <c r="D87" s="23">
        <f ca="1">SUMIFS('Knocking Metrics - Raw'!$G:$G,'Knocking Metrics - Raw'!$B:$B,'Ambassadors - By Rep'!$A87,'Knocking Metrics - Raw'!$A:$A,'Ambassadors - By Rep'!$B$2-1)</f>
        <v>0</v>
      </c>
      <c r="E87" s="23">
        <f ca="1">SUMIFS('Sales Appointments - Raw'!$O:$O,'Sales Appointments - Raw'!$B:$B,'Ambassadors - By Rep'!$A87,'Sales Appointments - Raw'!$E:$E,'Ambassadors - By Rep'!$B$2-1)</f>
        <v>1</v>
      </c>
      <c r="F87" s="34">
        <f ca="1">COUNTIFS('Opportunities - Raw'!$C:$C,'Ambassadors - By Rep'!A87,'Opportunities - Raw'!$B:$B,'Ambassadors - By Rep'!$B$2-1)</f>
        <v>0</v>
      </c>
      <c r="G87" s="23">
        <f ca="1">SUMIFS('Knocking Metrics - Raw'!$F:$F,'Knocking Metrics - Raw'!$B:$B,'Ambassadors - By Rep'!$A87,'Knocking Metrics - Raw'!$A:$A,"&gt;="&amp;'Ambassadors - By Rep'!$B$3)</f>
        <v>0</v>
      </c>
      <c r="H87" s="23">
        <f ca="1">SUMIFS('Knocking Metrics - Raw'!$G:$G,'Knocking Metrics - Raw'!$B:$B,'Ambassadors - By Rep'!$A87,'Knocking Metrics - Raw'!$A:$A,"&gt;="&amp;'Ambassadors - By Rep'!$B$3)</f>
        <v>0</v>
      </c>
      <c r="I87" s="23">
        <f ca="1">SUMIFS('Sales Appointments - Raw'!$O:$O,'Sales Appointments - Raw'!$B:$B,'Ambassadors - By Rep'!$A87,'Sales Appointments - Raw'!$E:$E,"&gt;="&amp;'Ambassadors - By Rep'!$B$3)</f>
        <v>2</v>
      </c>
      <c r="J87" s="23">
        <f ca="1">COUNTIFS('Opportunities - Raw'!$C:$C,'Ambassadors - By Rep'!$A87,'Opportunities - Raw'!$B:$B,"&gt;="&amp;'Ambassadors - By Rep'!$B$3)</f>
        <v>0</v>
      </c>
      <c r="K87" s="20">
        <f ca="1">MIN(IFERROR($I87/COUNTIFS('Sales Appointments - Raw'!$B:$B,'Ambassadors - By Rep'!$A87,'Sales Appointments - Raw'!$E:$E,"&gt;="&amp;'Ambassadors - By Rep'!$B$3,'Sales Appointments - Raw'!$L:$L,FALSE),0),1)</f>
        <v>0.4</v>
      </c>
      <c r="L87" s="33">
        <f ca="1">COUNTIFS('Knocking Metrics - Raw'!$B:$B,'Ambassadors - By Rep'!$A87,'Knocking Metrics - Raw'!$A:$A,"&gt;="&amp;'Ambassadors - By Rep'!$B$4)</f>
        <v>7</v>
      </c>
      <c r="M87" s="23">
        <f ca="1">SUMIFS('Knocking Metrics - Raw'!$F:$F,'Knocking Metrics - Raw'!$B:$B,'Ambassadors - By Rep'!$A87,'Knocking Metrics - Raw'!$A:$A,"&gt;="&amp;'Ambassadors - By Rep'!$B$4)</f>
        <v>1076</v>
      </c>
      <c r="N87" s="23">
        <f t="shared" ca="1" si="2"/>
        <v>153.71428571428572</v>
      </c>
      <c r="O87" s="23">
        <f ca="1">SUMIFS('Knocking Metrics - Raw'!$G:$G,'Knocking Metrics - Raw'!$B:$B,'Ambassadors - By Rep'!$A87,'Knocking Metrics - Raw'!$A:$A,"&gt;="&amp;'Ambassadors - By Rep'!$B$4)</f>
        <v>22</v>
      </c>
      <c r="P87" s="23">
        <f ca="1">SUMIFS('Sales Appointments - Raw'!$O:$O,'Sales Appointments - Raw'!$B:$B,'Ambassadors - By Rep'!$A87,'Sales Appointments - Raw'!$E:$E,"&gt;="&amp;'Ambassadors - By Rep'!$B$4)</f>
        <v>12</v>
      </c>
      <c r="Q87" s="23">
        <f ca="1">COUNTIFS('Opportunities - Raw'!$C:$C,'Ambassadors - By Rep'!$A87,'Opportunities - Raw'!$B:$B,"&gt;="&amp;'Ambassadors - By Rep'!$B$4)</f>
        <v>6</v>
      </c>
      <c r="R87" s="20">
        <f ca="1">MIN(IFERROR($I87/COUNTIFS('Sales Appointments - Raw'!$B:$B,'Ambassadors - By Rep'!$A87,'Sales Appointments - Raw'!$E:$E,"&gt;="&amp;'Ambassadors - By Rep'!$B$4,'Sales Appointments - Raw'!$L:$L,FALSE),0),1)</f>
        <v>8.3333333333333329E-2</v>
      </c>
      <c r="S87" s="23">
        <f ca="1">COUNTIFS('Opportunities - Raw'!$C:$C,'Ambassadors - By Rep'!$A87,'Opportunities - Raw'!$H:$H,"&gt;="&amp;'Ambassadors - By Rep'!$B$4)</f>
        <v>2</v>
      </c>
      <c r="T87" s="34">
        <f ca="1">COUNTIFS('Opportunities - Raw'!$C:$C,'Ambassadors - By Rep'!$A87,'Opportunities - Raw'!$I:$I,"&gt;="&amp;'Ambassadors - By Rep'!$B$4)</f>
        <v>2</v>
      </c>
    </row>
    <row r="88" spans="1:20" x14ac:dyDescent="0.3">
      <c r="A88" s="6" t="s">
        <v>119</v>
      </c>
      <c r="B88" s="6" t="s">
        <v>26</v>
      </c>
      <c r="C88" s="33">
        <f ca="1">SUMIFS('Knocking Metrics - Raw'!$F:$F,'Knocking Metrics - Raw'!$B:$B,'Ambassadors - By Rep'!$A88,'Knocking Metrics - Raw'!$A:$A,'Ambassadors - By Rep'!$B$2-1)</f>
        <v>185</v>
      </c>
      <c r="D88" s="23">
        <f ca="1">SUMIFS('Knocking Metrics - Raw'!$G:$G,'Knocking Metrics - Raw'!$B:$B,'Ambassadors - By Rep'!$A88,'Knocking Metrics - Raw'!$A:$A,'Ambassadors - By Rep'!$B$2-1)</f>
        <v>1</v>
      </c>
      <c r="E88" s="23">
        <f ca="1">SUMIFS('Sales Appointments - Raw'!$O:$O,'Sales Appointments - Raw'!$B:$B,'Ambassadors - By Rep'!$A88,'Sales Appointments - Raw'!$E:$E,'Ambassadors - By Rep'!$B$2-1)</f>
        <v>0</v>
      </c>
      <c r="F88" s="34">
        <f ca="1">COUNTIFS('Opportunities - Raw'!$C:$C,'Ambassadors - By Rep'!A88,'Opportunities - Raw'!$B:$B,'Ambassadors - By Rep'!$B$2-1)</f>
        <v>0</v>
      </c>
      <c r="G88" s="23">
        <f ca="1">SUMIFS('Knocking Metrics - Raw'!$F:$F,'Knocking Metrics - Raw'!$B:$B,'Ambassadors - By Rep'!$A88,'Knocking Metrics - Raw'!$A:$A,"&gt;="&amp;'Ambassadors - By Rep'!$B$3)</f>
        <v>315</v>
      </c>
      <c r="H88" s="23">
        <f ca="1">SUMIFS('Knocking Metrics - Raw'!$G:$G,'Knocking Metrics - Raw'!$B:$B,'Ambassadors - By Rep'!$A88,'Knocking Metrics - Raw'!$A:$A,"&gt;="&amp;'Ambassadors - By Rep'!$B$3)</f>
        <v>2</v>
      </c>
      <c r="I88" s="23">
        <f ca="1">SUMIFS('Sales Appointments - Raw'!$O:$O,'Sales Appointments - Raw'!$B:$B,'Ambassadors - By Rep'!$A88,'Sales Appointments - Raw'!$E:$E,"&gt;="&amp;'Ambassadors - By Rep'!$B$3)</f>
        <v>1</v>
      </c>
      <c r="J88" s="23">
        <f ca="1">COUNTIFS('Opportunities - Raw'!$C:$C,'Ambassadors - By Rep'!$A88,'Opportunities - Raw'!$B:$B,"&gt;="&amp;'Ambassadors - By Rep'!$B$3)</f>
        <v>1</v>
      </c>
      <c r="K88" s="20">
        <f ca="1">MIN(IFERROR($I88/COUNTIFS('Sales Appointments - Raw'!$B:$B,'Ambassadors - By Rep'!$A88,'Sales Appointments - Raw'!$E:$E,"&gt;="&amp;'Ambassadors - By Rep'!$B$3,'Sales Appointments - Raw'!$L:$L,FALSE),0),1)</f>
        <v>0.5</v>
      </c>
      <c r="L88" s="33">
        <f ca="1">COUNTIFS('Knocking Metrics - Raw'!$B:$B,'Ambassadors - By Rep'!$A88,'Knocking Metrics - Raw'!$A:$A,"&gt;="&amp;'Ambassadors - By Rep'!$B$4)</f>
        <v>12</v>
      </c>
      <c r="M88" s="23">
        <f ca="1">SUMIFS('Knocking Metrics - Raw'!$F:$F,'Knocking Metrics - Raw'!$B:$B,'Ambassadors - By Rep'!$A88,'Knocking Metrics - Raw'!$A:$A,"&gt;="&amp;'Ambassadors - By Rep'!$B$4)</f>
        <v>1353</v>
      </c>
      <c r="N88" s="23">
        <f t="shared" ca="1" si="2"/>
        <v>112.75</v>
      </c>
      <c r="O88" s="23">
        <f ca="1">SUMIFS('Knocking Metrics - Raw'!$G:$G,'Knocking Metrics - Raw'!$B:$B,'Ambassadors - By Rep'!$A88,'Knocking Metrics - Raw'!$A:$A,"&gt;="&amp;'Ambassadors - By Rep'!$B$4)</f>
        <v>3</v>
      </c>
      <c r="P88" s="23">
        <f ca="1">SUMIFS('Sales Appointments - Raw'!$O:$O,'Sales Appointments - Raw'!$B:$B,'Ambassadors - By Rep'!$A88,'Sales Appointments - Raw'!$E:$E,"&gt;="&amp;'Ambassadors - By Rep'!$B$4)</f>
        <v>4</v>
      </c>
      <c r="Q88" s="23">
        <f ca="1">COUNTIFS('Opportunities - Raw'!$C:$C,'Ambassadors - By Rep'!$A88,'Opportunities - Raw'!$B:$B,"&gt;="&amp;'Ambassadors - By Rep'!$B$4)</f>
        <v>1</v>
      </c>
      <c r="R88" s="20">
        <f ca="1">MIN(IFERROR($I88/COUNTIFS('Sales Appointments - Raw'!$B:$B,'Ambassadors - By Rep'!$A88,'Sales Appointments - Raw'!$E:$E,"&gt;="&amp;'Ambassadors - By Rep'!$B$4,'Sales Appointments - Raw'!$L:$L,FALSE),0),1)</f>
        <v>9.0909090909090912E-2</v>
      </c>
      <c r="S88" s="23">
        <f ca="1">COUNTIFS('Opportunities - Raw'!$C:$C,'Ambassadors - By Rep'!$A88,'Opportunities - Raw'!$H:$H,"&gt;="&amp;'Ambassadors - By Rep'!$B$4)</f>
        <v>2</v>
      </c>
      <c r="T88" s="34">
        <f ca="1">COUNTIFS('Opportunities - Raw'!$C:$C,'Ambassadors - By Rep'!$A88,'Opportunities - Raw'!$I:$I,"&gt;="&amp;'Ambassadors - By Rep'!$B$4)</f>
        <v>1</v>
      </c>
    </row>
    <row r="89" spans="1:20" x14ac:dyDescent="0.3">
      <c r="A89" s="6" t="s">
        <v>120</v>
      </c>
      <c r="B89" s="6" t="s">
        <v>23</v>
      </c>
      <c r="C89" s="33">
        <f ca="1">SUMIFS('Knocking Metrics - Raw'!$F:$F,'Knocking Metrics - Raw'!$B:$B,'Ambassadors - By Rep'!$A89,'Knocking Metrics - Raw'!$A:$A,'Ambassadors - By Rep'!$B$2-1)</f>
        <v>24</v>
      </c>
      <c r="D89" s="23">
        <f ca="1">SUMIFS('Knocking Metrics - Raw'!$G:$G,'Knocking Metrics - Raw'!$B:$B,'Ambassadors - By Rep'!$A89,'Knocking Metrics - Raw'!$A:$A,'Ambassadors - By Rep'!$B$2-1)</f>
        <v>1</v>
      </c>
      <c r="E89" s="23">
        <f ca="1">SUMIFS('Sales Appointments - Raw'!$O:$O,'Sales Appointments - Raw'!$B:$B,'Ambassadors - By Rep'!$A89,'Sales Appointments - Raw'!$E:$E,'Ambassadors - By Rep'!$B$2-1)</f>
        <v>0</v>
      </c>
      <c r="F89" s="34">
        <f ca="1">COUNTIFS('Opportunities - Raw'!$C:$C,'Ambassadors - By Rep'!A89,'Opportunities - Raw'!$B:$B,'Ambassadors - By Rep'!$B$2-1)</f>
        <v>0</v>
      </c>
      <c r="G89" s="23">
        <f ca="1">SUMIFS('Knocking Metrics - Raw'!$F:$F,'Knocking Metrics - Raw'!$B:$B,'Ambassadors - By Rep'!$A89,'Knocking Metrics - Raw'!$A:$A,"&gt;="&amp;'Ambassadors - By Rep'!$B$3)</f>
        <v>240</v>
      </c>
      <c r="H89" s="23">
        <f ca="1">SUMIFS('Knocking Metrics - Raw'!$G:$G,'Knocking Metrics - Raw'!$B:$B,'Ambassadors - By Rep'!$A89,'Knocking Metrics - Raw'!$A:$A,"&gt;="&amp;'Ambassadors - By Rep'!$B$3)</f>
        <v>4</v>
      </c>
      <c r="I89" s="23">
        <f ca="1">SUMIFS('Sales Appointments - Raw'!$O:$O,'Sales Appointments - Raw'!$B:$B,'Ambassadors - By Rep'!$A89,'Sales Appointments - Raw'!$E:$E,"&gt;="&amp;'Ambassadors - By Rep'!$B$3)</f>
        <v>1</v>
      </c>
      <c r="J89" s="23">
        <f ca="1">COUNTIFS('Opportunities - Raw'!$C:$C,'Ambassadors - By Rep'!$A89,'Opportunities - Raw'!$B:$B,"&gt;="&amp;'Ambassadors - By Rep'!$B$3)</f>
        <v>1</v>
      </c>
      <c r="K89" s="20">
        <f ca="1">MIN(IFERROR($I89/COUNTIFS('Sales Appointments - Raw'!$B:$B,'Ambassadors - By Rep'!$A89,'Sales Appointments - Raw'!$E:$E,"&gt;="&amp;'Ambassadors - By Rep'!$B$3,'Sales Appointments - Raw'!$L:$L,FALSE),0),1)</f>
        <v>0.33333333333333331</v>
      </c>
      <c r="L89" s="33">
        <f ca="1">COUNTIFS('Knocking Metrics - Raw'!$B:$B,'Ambassadors - By Rep'!$A89,'Knocking Metrics - Raw'!$A:$A,"&gt;="&amp;'Ambassadors - By Rep'!$B$4)</f>
        <v>11</v>
      </c>
      <c r="M89" s="23">
        <f ca="1">SUMIFS('Knocking Metrics - Raw'!$F:$F,'Knocking Metrics - Raw'!$B:$B,'Ambassadors - By Rep'!$A89,'Knocking Metrics - Raw'!$A:$A,"&gt;="&amp;'Ambassadors - By Rep'!$B$4)</f>
        <v>996</v>
      </c>
      <c r="N89" s="23">
        <f t="shared" ca="1" si="2"/>
        <v>90.545454545454547</v>
      </c>
      <c r="O89" s="23">
        <f ca="1">SUMIFS('Knocking Metrics - Raw'!$G:$G,'Knocking Metrics - Raw'!$B:$B,'Ambassadors - By Rep'!$A89,'Knocking Metrics - Raw'!$A:$A,"&gt;="&amp;'Ambassadors - By Rep'!$B$4)</f>
        <v>7</v>
      </c>
      <c r="P89" s="23">
        <f ca="1">SUMIFS('Sales Appointments - Raw'!$O:$O,'Sales Appointments - Raw'!$B:$B,'Ambassadors - By Rep'!$A89,'Sales Appointments - Raw'!$E:$E,"&gt;="&amp;'Ambassadors - By Rep'!$B$4)</f>
        <v>4</v>
      </c>
      <c r="Q89" s="23">
        <f ca="1">COUNTIFS('Opportunities - Raw'!$C:$C,'Ambassadors - By Rep'!$A89,'Opportunities - Raw'!$B:$B,"&gt;="&amp;'Ambassadors - By Rep'!$B$4)</f>
        <v>2</v>
      </c>
      <c r="R89" s="20">
        <f ca="1">MIN(IFERROR($I89/COUNTIFS('Sales Appointments - Raw'!$B:$B,'Ambassadors - By Rep'!$A89,'Sales Appointments - Raw'!$E:$E,"&gt;="&amp;'Ambassadors - By Rep'!$B$4,'Sales Appointments - Raw'!$L:$L,FALSE),0),1)</f>
        <v>9.0909090909090912E-2</v>
      </c>
      <c r="S89" s="23">
        <f ca="1">COUNTIFS('Opportunities - Raw'!$C:$C,'Ambassadors - By Rep'!$A89,'Opportunities - Raw'!$H:$H,"&gt;="&amp;'Ambassadors - By Rep'!$B$4)</f>
        <v>1</v>
      </c>
      <c r="T89" s="34">
        <f ca="1">COUNTIFS('Opportunities - Raw'!$C:$C,'Ambassadors - By Rep'!$A89,'Opportunities - Raw'!$I:$I,"&gt;="&amp;'Ambassadors - By Rep'!$B$4)</f>
        <v>0</v>
      </c>
    </row>
    <row r="90" spans="1:20" x14ac:dyDescent="0.3">
      <c r="A90" s="6" t="s">
        <v>121</v>
      </c>
      <c r="B90" s="6" t="s">
        <v>26</v>
      </c>
      <c r="C90" s="33">
        <f ca="1">SUMIFS('Knocking Metrics - Raw'!$F:$F,'Knocking Metrics - Raw'!$B:$B,'Ambassadors - By Rep'!$A90,'Knocking Metrics - Raw'!$A:$A,'Ambassadors - By Rep'!$B$2-1)</f>
        <v>95</v>
      </c>
      <c r="D90" s="23">
        <f ca="1">SUMIFS('Knocking Metrics - Raw'!$G:$G,'Knocking Metrics - Raw'!$B:$B,'Ambassadors - By Rep'!$A90,'Knocking Metrics - Raw'!$A:$A,'Ambassadors - By Rep'!$B$2-1)</f>
        <v>1</v>
      </c>
      <c r="E90" s="23">
        <f ca="1">SUMIFS('Sales Appointments - Raw'!$O:$O,'Sales Appointments - Raw'!$B:$B,'Ambassadors - By Rep'!$A90,'Sales Appointments - Raw'!$E:$E,'Ambassadors - By Rep'!$B$2-1)</f>
        <v>1</v>
      </c>
      <c r="F90" s="34">
        <f ca="1">COUNTIFS('Opportunities - Raw'!$C:$C,'Ambassadors - By Rep'!A90,'Opportunities - Raw'!$B:$B,'Ambassadors - By Rep'!$B$2-1)</f>
        <v>1</v>
      </c>
      <c r="G90" s="23">
        <f ca="1">SUMIFS('Knocking Metrics - Raw'!$F:$F,'Knocking Metrics - Raw'!$B:$B,'Ambassadors - By Rep'!$A90,'Knocking Metrics - Raw'!$A:$A,"&gt;="&amp;'Ambassadors - By Rep'!$B$3)</f>
        <v>95</v>
      </c>
      <c r="H90" s="23">
        <f ca="1">SUMIFS('Knocking Metrics - Raw'!$G:$G,'Knocking Metrics - Raw'!$B:$B,'Ambassadors - By Rep'!$A90,'Knocking Metrics - Raw'!$A:$A,"&gt;="&amp;'Ambassadors - By Rep'!$B$3)</f>
        <v>1</v>
      </c>
      <c r="I90" s="23">
        <f ca="1">SUMIFS('Sales Appointments - Raw'!$O:$O,'Sales Appointments - Raw'!$B:$B,'Ambassadors - By Rep'!$A90,'Sales Appointments - Raw'!$E:$E,"&gt;="&amp;'Ambassadors - By Rep'!$B$3)</f>
        <v>2</v>
      </c>
      <c r="J90" s="23">
        <f ca="1">COUNTIFS('Opportunities - Raw'!$C:$C,'Ambassadors - By Rep'!$A90,'Opportunities - Raw'!$B:$B,"&gt;="&amp;'Ambassadors - By Rep'!$B$3)</f>
        <v>1</v>
      </c>
      <c r="K90" s="20">
        <f ca="1">MIN(IFERROR($I90/COUNTIFS('Sales Appointments - Raw'!$B:$B,'Ambassadors - By Rep'!$A90,'Sales Appointments - Raw'!$E:$E,"&gt;="&amp;'Ambassadors - By Rep'!$B$3,'Sales Appointments - Raw'!$L:$L,FALSE),0),1)</f>
        <v>0.4</v>
      </c>
      <c r="L90" s="33">
        <f ca="1">COUNTIFS('Knocking Metrics - Raw'!$B:$B,'Ambassadors - By Rep'!$A90,'Knocking Metrics - Raw'!$A:$A,"&gt;="&amp;'Ambassadors - By Rep'!$B$4)</f>
        <v>9</v>
      </c>
      <c r="M90" s="23">
        <f ca="1">SUMIFS('Knocking Metrics - Raw'!$F:$F,'Knocking Metrics - Raw'!$B:$B,'Ambassadors - By Rep'!$A90,'Knocking Metrics - Raw'!$A:$A,"&gt;="&amp;'Ambassadors - By Rep'!$B$4)</f>
        <v>531</v>
      </c>
      <c r="N90" s="23">
        <f t="shared" ca="1" si="2"/>
        <v>59</v>
      </c>
      <c r="O90" s="23">
        <f ca="1">SUMIFS('Knocking Metrics - Raw'!$G:$G,'Knocking Metrics - Raw'!$B:$B,'Ambassadors - By Rep'!$A90,'Knocking Metrics - Raw'!$A:$A,"&gt;="&amp;'Ambassadors - By Rep'!$B$4)</f>
        <v>12</v>
      </c>
      <c r="P90" s="23">
        <f ca="1">SUMIFS('Sales Appointments - Raw'!$O:$O,'Sales Appointments - Raw'!$B:$B,'Ambassadors - By Rep'!$A90,'Sales Appointments - Raw'!$E:$E,"&gt;="&amp;'Ambassadors - By Rep'!$B$4)</f>
        <v>5</v>
      </c>
      <c r="Q90" s="23">
        <f ca="1">COUNTIFS('Opportunities - Raw'!$C:$C,'Ambassadors - By Rep'!$A90,'Opportunities - Raw'!$B:$B,"&gt;="&amp;'Ambassadors - By Rep'!$B$4)</f>
        <v>2</v>
      </c>
      <c r="R90" s="20">
        <f ca="1">MIN(IFERROR($I90/COUNTIFS('Sales Appointments - Raw'!$B:$B,'Ambassadors - By Rep'!$A90,'Sales Appointments - Raw'!$E:$E,"&gt;="&amp;'Ambassadors - By Rep'!$B$4,'Sales Appointments - Raw'!$L:$L,FALSE),0),1)</f>
        <v>0.18181818181818182</v>
      </c>
      <c r="S90" s="23">
        <f ca="1">COUNTIFS('Opportunities - Raw'!$C:$C,'Ambassadors - By Rep'!$A90,'Opportunities - Raw'!$H:$H,"&gt;="&amp;'Ambassadors - By Rep'!$B$4)</f>
        <v>0</v>
      </c>
      <c r="T90" s="34">
        <f ca="1">COUNTIFS('Opportunities - Raw'!$C:$C,'Ambassadors - By Rep'!$A90,'Opportunities - Raw'!$I:$I,"&gt;="&amp;'Ambassadors - By Rep'!$B$4)</f>
        <v>0</v>
      </c>
    </row>
    <row r="91" spans="1:20" x14ac:dyDescent="0.3">
      <c r="A91" s="6" t="s">
        <v>122</v>
      </c>
      <c r="B91" s="6" t="s">
        <v>23</v>
      </c>
      <c r="C91" s="33">
        <f ca="1">SUMIFS('Knocking Metrics - Raw'!$F:$F,'Knocking Metrics - Raw'!$B:$B,'Ambassadors - By Rep'!$A91,'Knocking Metrics - Raw'!$A:$A,'Ambassadors - By Rep'!$B$2-1)</f>
        <v>104</v>
      </c>
      <c r="D91" s="23">
        <f ca="1">SUMIFS('Knocking Metrics - Raw'!$G:$G,'Knocking Metrics - Raw'!$B:$B,'Ambassadors - By Rep'!$A91,'Knocking Metrics - Raw'!$A:$A,'Ambassadors - By Rep'!$B$2-1)</f>
        <v>0</v>
      </c>
      <c r="E91" s="23">
        <f ca="1">SUMIFS('Sales Appointments - Raw'!$O:$O,'Sales Appointments - Raw'!$B:$B,'Ambassadors - By Rep'!$A91,'Sales Appointments - Raw'!$E:$E,'Ambassadors - By Rep'!$B$2-1)</f>
        <v>0</v>
      </c>
      <c r="F91" s="34">
        <f ca="1">COUNTIFS('Opportunities - Raw'!$C:$C,'Ambassadors - By Rep'!A91,'Opportunities - Raw'!$B:$B,'Ambassadors - By Rep'!$B$2-1)</f>
        <v>0</v>
      </c>
      <c r="G91" s="23">
        <f ca="1">SUMIFS('Knocking Metrics - Raw'!$F:$F,'Knocking Metrics - Raw'!$B:$B,'Ambassadors - By Rep'!$A91,'Knocking Metrics - Raw'!$A:$A,"&gt;="&amp;'Ambassadors - By Rep'!$B$3)</f>
        <v>226</v>
      </c>
      <c r="H91" s="23">
        <f ca="1">SUMIFS('Knocking Metrics - Raw'!$G:$G,'Knocking Metrics - Raw'!$B:$B,'Ambassadors - By Rep'!$A91,'Knocking Metrics - Raw'!$A:$A,"&gt;="&amp;'Ambassadors - By Rep'!$B$3)</f>
        <v>1</v>
      </c>
      <c r="I91" s="23">
        <f ca="1">SUMIFS('Sales Appointments - Raw'!$O:$O,'Sales Appointments - Raw'!$B:$B,'Ambassadors - By Rep'!$A91,'Sales Appointments - Raw'!$E:$E,"&gt;="&amp;'Ambassadors - By Rep'!$B$3)</f>
        <v>0</v>
      </c>
      <c r="J91" s="23">
        <f ca="1">COUNTIFS('Opportunities - Raw'!$C:$C,'Ambassadors - By Rep'!$A91,'Opportunities - Raw'!$B:$B,"&gt;="&amp;'Ambassadors - By Rep'!$B$3)</f>
        <v>0</v>
      </c>
      <c r="K91" s="20">
        <f ca="1">MIN(IFERROR($I91/COUNTIFS('Sales Appointments - Raw'!$B:$B,'Ambassadors - By Rep'!$A91,'Sales Appointments - Raw'!$E:$E,"&gt;="&amp;'Ambassadors - By Rep'!$B$3,'Sales Appointments - Raw'!$L:$L,FALSE),0),1)</f>
        <v>0</v>
      </c>
      <c r="L91" s="33">
        <f ca="1">COUNTIFS('Knocking Metrics - Raw'!$B:$B,'Ambassadors - By Rep'!$A91,'Knocking Metrics - Raw'!$A:$A,"&gt;="&amp;'Ambassadors - By Rep'!$B$4)</f>
        <v>11</v>
      </c>
      <c r="M91" s="23">
        <f ca="1">SUMIFS('Knocking Metrics - Raw'!$F:$F,'Knocking Metrics - Raw'!$B:$B,'Ambassadors - By Rep'!$A91,'Knocking Metrics - Raw'!$A:$A,"&gt;="&amp;'Ambassadors - By Rep'!$B$4)</f>
        <v>1148</v>
      </c>
      <c r="N91" s="23">
        <f t="shared" ca="1" si="2"/>
        <v>104.36363636363636</v>
      </c>
      <c r="O91" s="23">
        <f ca="1">SUMIFS('Knocking Metrics - Raw'!$G:$G,'Knocking Metrics - Raw'!$B:$B,'Ambassadors - By Rep'!$A91,'Knocking Metrics - Raw'!$A:$A,"&gt;="&amp;'Ambassadors - By Rep'!$B$4)</f>
        <v>12</v>
      </c>
      <c r="P91" s="23">
        <f ca="1">SUMIFS('Sales Appointments - Raw'!$O:$O,'Sales Appointments - Raw'!$B:$B,'Ambassadors - By Rep'!$A91,'Sales Appointments - Raw'!$E:$E,"&gt;="&amp;'Ambassadors - By Rep'!$B$4)</f>
        <v>3</v>
      </c>
      <c r="Q91" s="23">
        <f ca="1">COUNTIFS('Opportunities - Raw'!$C:$C,'Ambassadors - By Rep'!$A91,'Opportunities - Raw'!$B:$B,"&gt;="&amp;'Ambassadors - By Rep'!$B$4)</f>
        <v>2</v>
      </c>
      <c r="R91" s="20">
        <f ca="1">MIN(IFERROR($I91/COUNTIFS('Sales Appointments - Raw'!$B:$B,'Ambassadors - By Rep'!$A91,'Sales Appointments - Raw'!$E:$E,"&gt;="&amp;'Ambassadors - By Rep'!$B$4,'Sales Appointments - Raw'!$L:$L,FALSE),0),1)</f>
        <v>0</v>
      </c>
      <c r="S91" s="23">
        <f ca="1">COUNTIFS('Opportunities - Raw'!$C:$C,'Ambassadors - By Rep'!$A91,'Opportunities - Raw'!$H:$H,"&gt;="&amp;'Ambassadors - By Rep'!$B$4)</f>
        <v>1</v>
      </c>
      <c r="T91" s="34">
        <f ca="1">COUNTIFS('Opportunities - Raw'!$C:$C,'Ambassadors - By Rep'!$A91,'Opportunities - Raw'!$I:$I,"&gt;="&amp;'Ambassadors - By Rep'!$B$4)</f>
        <v>0</v>
      </c>
    </row>
    <row r="92" spans="1:20" x14ac:dyDescent="0.3">
      <c r="A92" s="6" t="s">
        <v>123</v>
      </c>
      <c r="B92" s="6" t="s">
        <v>22</v>
      </c>
      <c r="C92" s="33">
        <f ca="1">SUMIFS('Knocking Metrics - Raw'!$F:$F,'Knocking Metrics - Raw'!$B:$B,'Ambassadors - By Rep'!$A92,'Knocking Metrics - Raw'!$A:$A,'Ambassadors - By Rep'!$B$2-1)</f>
        <v>0</v>
      </c>
      <c r="D92" s="23">
        <f ca="1">SUMIFS('Knocking Metrics - Raw'!$G:$G,'Knocking Metrics - Raw'!$B:$B,'Ambassadors - By Rep'!$A92,'Knocking Metrics - Raw'!$A:$A,'Ambassadors - By Rep'!$B$2-1)</f>
        <v>0</v>
      </c>
      <c r="E92" s="23">
        <f ca="1">SUMIFS('Sales Appointments - Raw'!$O:$O,'Sales Appointments - Raw'!$B:$B,'Ambassadors - By Rep'!$A92,'Sales Appointments - Raw'!$E:$E,'Ambassadors - By Rep'!$B$2-1)</f>
        <v>1</v>
      </c>
      <c r="F92" s="34">
        <f ca="1">COUNTIFS('Opportunities - Raw'!$C:$C,'Ambassadors - By Rep'!A92,'Opportunities - Raw'!$B:$B,'Ambassadors - By Rep'!$B$2-1)</f>
        <v>1</v>
      </c>
      <c r="G92" s="23">
        <f ca="1">SUMIFS('Knocking Metrics - Raw'!$F:$F,'Knocking Metrics - Raw'!$B:$B,'Ambassadors - By Rep'!$A92,'Knocking Metrics - Raw'!$A:$A,"&gt;="&amp;'Ambassadors - By Rep'!$B$3)</f>
        <v>67</v>
      </c>
      <c r="H92" s="23">
        <f ca="1">SUMIFS('Knocking Metrics - Raw'!$G:$G,'Knocking Metrics - Raw'!$B:$B,'Ambassadors - By Rep'!$A92,'Knocking Metrics - Raw'!$A:$A,"&gt;="&amp;'Ambassadors - By Rep'!$B$3)</f>
        <v>1</v>
      </c>
      <c r="I92" s="23">
        <f ca="1">SUMIFS('Sales Appointments - Raw'!$O:$O,'Sales Appointments - Raw'!$B:$B,'Ambassadors - By Rep'!$A92,'Sales Appointments - Raw'!$E:$E,"&gt;="&amp;'Ambassadors - By Rep'!$B$3)</f>
        <v>1</v>
      </c>
      <c r="J92" s="23">
        <f ca="1">COUNTIFS('Opportunities - Raw'!$C:$C,'Ambassadors - By Rep'!$A92,'Opportunities - Raw'!$B:$B,"&gt;="&amp;'Ambassadors - By Rep'!$B$3)</f>
        <v>1</v>
      </c>
      <c r="K92" s="20">
        <f ca="1">MIN(IFERROR($I92/COUNTIFS('Sales Appointments - Raw'!$B:$B,'Ambassadors - By Rep'!$A92,'Sales Appointments - Raw'!$E:$E,"&gt;="&amp;'Ambassadors - By Rep'!$B$3,'Sales Appointments - Raw'!$L:$L,FALSE),0),1)</f>
        <v>1</v>
      </c>
      <c r="L92" s="33">
        <f ca="1">COUNTIFS('Knocking Metrics - Raw'!$B:$B,'Ambassadors - By Rep'!$A92,'Knocking Metrics - Raw'!$A:$A,"&gt;="&amp;'Ambassadors - By Rep'!$B$4)</f>
        <v>4</v>
      </c>
      <c r="M92" s="23">
        <f ca="1">SUMIFS('Knocking Metrics - Raw'!$F:$F,'Knocking Metrics - Raw'!$B:$B,'Ambassadors - By Rep'!$A92,'Knocking Metrics - Raw'!$A:$A,"&gt;="&amp;'Ambassadors - By Rep'!$B$4)</f>
        <v>170</v>
      </c>
      <c r="N92" s="23">
        <f t="shared" ca="1" si="2"/>
        <v>42.5</v>
      </c>
      <c r="O92" s="23">
        <f ca="1">SUMIFS('Knocking Metrics - Raw'!$G:$G,'Knocking Metrics - Raw'!$B:$B,'Ambassadors - By Rep'!$A92,'Knocking Metrics - Raw'!$A:$A,"&gt;="&amp;'Ambassadors - By Rep'!$B$4)</f>
        <v>4</v>
      </c>
      <c r="P92" s="23">
        <f ca="1">SUMIFS('Sales Appointments - Raw'!$O:$O,'Sales Appointments - Raw'!$B:$B,'Ambassadors - By Rep'!$A92,'Sales Appointments - Raw'!$E:$E,"&gt;="&amp;'Ambassadors - By Rep'!$B$4)</f>
        <v>1</v>
      </c>
      <c r="Q92" s="23">
        <f ca="1">COUNTIFS('Opportunities - Raw'!$C:$C,'Ambassadors - By Rep'!$A92,'Opportunities - Raw'!$B:$B,"&gt;="&amp;'Ambassadors - By Rep'!$B$4)</f>
        <v>1</v>
      </c>
      <c r="R92" s="20">
        <f ca="1">MIN(IFERROR($I92/COUNTIFS('Sales Appointments - Raw'!$B:$B,'Ambassadors - By Rep'!$A92,'Sales Appointments - Raw'!$E:$E,"&gt;="&amp;'Ambassadors - By Rep'!$B$4,'Sales Appointments - Raw'!$L:$L,FALSE),0),1)</f>
        <v>1</v>
      </c>
      <c r="S92" s="23">
        <f ca="1">COUNTIFS('Opportunities - Raw'!$C:$C,'Ambassadors - By Rep'!$A92,'Opportunities - Raw'!$H:$H,"&gt;="&amp;'Ambassadors - By Rep'!$B$4)</f>
        <v>0</v>
      </c>
      <c r="T92" s="34">
        <f ca="1">COUNTIFS('Opportunities - Raw'!$C:$C,'Ambassadors - By Rep'!$A92,'Opportunities - Raw'!$I:$I,"&gt;="&amp;'Ambassadors - By Rep'!$B$4)</f>
        <v>0</v>
      </c>
    </row>
    <row r="93" spans="1:20" x14ac:dyDescent="0.3">
      <c r="A93" s="6" t="s">
        <v>124</v>
      </c>
      <c r="B93" s="6" t="s">
        <v>23</v>
      </c>
      <c r="C93" s="33">
        <f ca="1">SUMIFS('Knocking Metrics - Raw'!$F:$F,'Knocking Metrics - Raw'!$B:$B,'Ambassadors - By Rep'!$A93,'Knocking Metrics - Raw'!$A:$A,'Ambassadors - By Rep'!$B$2-1)</f>
        <v>0</v>
      </c>
      <c r="D93" s="23">
        <f ca="1">SUMIFS('Knocking Metrics - Raw'!$G:$G,'Knocking Metrics - Raw'!$B:$B,'Ambassadors - By Rep'!$A93,'Knocking Metrics - Raw'!$A:$A,'Ambassadors - By Rep'!$B$2-1)</f>
        <v>0</v>
      </c>
      <c r="E93" s="23">
        <f ca="1">SUMIFS('Sales Appointments - Raw'!$O:$O,'Sales Appointments - Raw'!$B:$B,'Ambassadors - By Rep'!$A93,'Sales Appointments - Raw'!$E:$E,'Ambassadors - By Rep'!$B$2-1)</f>
        <v>0</v>
      </c>
      <c r="F93" s="34">
        <f ca="1">COUNTIFS('Opportunities - Raw'!$C:$C,'Ambassadors - By Rep'!A93,'Opportunities - Raw'!$B:$B,'Ambassadors - By Rep'!$B$2-1)</f>
        <v>0</v>
      </c>
      <c r="G93" s="23">
        <f ca="1">SUMIFS('Knocking Metrics - Raw'!$F:$F,'Knocking Metrics - Raw'!$B:$B,'Ambassadors - By Rep'!$A93,'Knocking Metrics - Raw'!$A:$A,"&gt;="&amp;'Ambassadors - By Rep'!$B$3)</f>
        <v>114</v>
      </c>
      <c r="H93" s="23">
        <f ca="1">SUMIFS('Knocking Metrics - Raw'!$G:$G,'Knocking Metrics - Raw'!$B:$B,'Ambassadors - By Rep'!$A93,'Knocking Metrics - Raw'!$A:$A,"&gt;="&amp;'Ambassadors - By Rep'!$B$3)</f>
        <v>2</v>
      </c>
      <c r="I93" s="23">
        <f ca="1">SUMIFS('Sales Appointments - Raw'!$O:$O,'Sales Appointments - Raw'!$B:$B,'Ambassadors - By Rep'!$A93,'Sales Appointments - Raw'!$E:$E,"&gt;="&amp;'Ambassadors - By Rep'!$B$3)</f>
        <v>0</v>
      </c>
      <c r="J93" s="23">
        <f ca="1">COUNTIFS('Opportunities - Raw'!$C:$C,'Ambassadors - By Rep'!$A93,'Opportunities - Raw'!$B:$B,"&gt;="&amp;'Ambassadors - By Rep'!$B$3)</f>
        <v>0</v>
      </c>
      <c r="K93" s="20">
        <f ca="1">MIN(IFERROR($I93/COUNTIFS('Sales Appointments - Raw'!$B:$B,'Ambassadors - By Rep'!$A93,'Sales Appointments - Raw'!$E:$E,"&gt;="&amp;'Ambassadors - By Rep'!$B$3,'Sales Appointments - Raw'!$L:$L,FALSE),0),1)</f>
        <v>0</v>
      </c>
      <c r="L93" s="33">
        <f ca="1">COUNTIFS('Knocking Metrics - Raw'!$B:$B,'Ambassadors - By Rep'!$A93,'Knocking Metrics - Raw'!$A:$A,"&gt;="&amp;'Ambassadors - By Rep'!$B$4)</f>
        <v>10</v>
      </c>
      <c r="M93" s="23">
        <f ca="1">SUMIFS('Knocking Metrics - Raw'!$F:$F,'Knocking Metrics - Raw'!$B:$B,'Ambassadors - By Rep'!$A93,'Knocking Metrics - Raw'!$A:$A,"&gt;="&amp;'Ambassadors - By Rep'!$B$4)</f>
        <v>1113</v>
      </c>
      <c r="N93" s="23">
        <f t="shared" ca="1" si="2"/>
        <v>111.3</v>
      </c>
      <c r="O93" s="23">
        <f ca="1">SUMIFS('Knocking Metrics - Raw'!$G:$G,'Knocking Metrics - Raw'!$B:$B,'Ambassadors - By Rep'!$A93,'Knocking Metrics - Raw'!$A:$A,"&gt;="&amp;'Ambassadors - By Rep'!$B$4)</f>
        <v>13</v>
      </c>
      <c r="P93" s="23">
        <f ca="1">SUMIFS('Sales Appointments - Raw'!$O:$O,'Sales Appointments - Raw'!$B:$B,'Ambassadors - By Rep'!$A93,'Sales Appointments - Raw'!$E:$E,"&gt;="&amp;'Ambassadors - By Rep'!$B$4)</f>
        <v>5</v>
      </c>
      <c r="Q93" s="23">
        <f ca="1">COUNTIFS('Opportunities - Raw'!$C:$C,'Ambassadors - By Rep'!$A93,'Opportunities - Raw'!$B:$B,"&gt;="&amp;'Ambassadors - By Rep'!$B$4)</f>
        <v>2</v>
      </c>
      <c r="R93" s="20">
        <f ca="1">MIN(IFERROR($I93/COUNTIFS('Sales Appointments - Raw'!$B:$B,'Ambassadors - By Rep'!$A93,'Sales Appointments - Raw'!$E:$E,"&gt;="&amp;'Ambassadors - By Rep'!$B$4,'Sales Appointments - Raw'!$L:$L,FALSE),0),1)</f>
        <v>0</v>
      </c>
      <c r="S93" s="23">
        <f ca="1">COUNTIFS('Opportunities - Raw'!$C:$C,'Ambassadors - By Rep'!$A93,'Opportunities - Raw'!$H:$H,"&gt;="&amp;'Ambassadors - By Rep'!$B$4)</f>
        <v>2</v>
      </c>
      <c r="T93" s="34">
        <f ca="1">COUNTIFS('Opportunities - Raw'!$C:$C,'Ambassadors - By Rep'!$A93,'Opportunities - Raw'!$I:$I,"&gt;="&amp;'Ambassadors - By Rep'!$B$4)</f>
        <v>2</v>
      </c>
    </row>
    <row r="94" spans="1:20" x14ac:dyDescent="0.3">
      <c r="A94" s="6" t="s">
        <v>125</v>
      </c>
      <c r="B94" s="6" t="s">
        <v>23</v>
      </c>
      <c r="C94" s="33">
        <f ca="1">SUMIFS('Knocking Metrics - Raw'!$F:$F,'Knocking Metrics - Raw'!$B:$B,'Ambassadors - By Rep'!$A94,'Knocking Metrics - Raw'!$A:$A,'Ambassadors - By Rep'!$B$2-1)</f>
        <v>132</v>
      </c>
      <c r="D94" s="23">
        <f ca="1">SUMIFS('Knocking Metrics - Raw'!$G:$G,'Knocking Metrics - Raw'!$B:$B,'Ambassadors - By Rep'!$A94,'Knocking Metrics - Raw'!$A:$A,'Ambassadors - By Rep'!$B$2-1)</f>
        <v>0</v>
      </c>
      <c r="E94" s="23">
        <f ca="1">SUMIFS('Sales Appointments - Raw'!$O:$O,'Sales Appointments - Raw'!$B:$B,'Ambassadors - By Rep'!$A94,'Sales Appointments - Raw'!$E:$E,'Ambassadors - By Rep'!$B$2-1)</f>
        <v>0</v>
      </c>
      <c r="F94" s="34">
        <f ca="1">COUNTIFS('Opportunities - Raw'!$C:$C,'Ambassadors - By Rep'!A94,'Opportunities - Raw'!$B:$B,'Ambassadors - By Rep'!$B$2-1)</f>
        <v>0</v>
      </c>
      <c r="G94" s="23">
        <f ca="1">SUMIFS('Knocking Metrics - Raw'!$F:$F,'Knocking Metrics - Raw'!$B:$B,'Ambassadors - By Rep'!$A94,'Knocking Metrics - Raw'!$A:$A,"&gt;="&amp;'Ambassadors - By Rep'!$B$3)</f>
        <v>262</v>
      </c>
      <c r="H94" s="23">
        <f ca="1">SUMIFS('Knocking Metrics - Raw'!$G:$G,'Knocking Metrics - Raw'!$B:$B,'Ambassadors - By Rep'!$A94,'Knocking Metrics - Raw'!$A:$A,"&gt;="&amp;'Ambassadors - By Rep'!$B$3)</f>
        <v>0</v>
      </c>
      <c r="I94" s="23">
        <f ca="1">SUMIFS('Sales Appointments - Raw'!$O:$O,'Sales Appointments - Raw'!$B:$B,'Ambassadors - By Rep'!$A94,'Sales Appointments - Raw'!$E:$E,"&gt;="&amp;'Ambassadors - By Rep'!$B$3)</f>
        <v>1</v>
      </c>
      <c r="J94" s="23">
        <f ca="1">COUNTIFS('Opportunities - Raw'!$C:$C,'Ambassadors - By Rep'!$A94,'Opportunities - Raw'!$B:$B,"&gt;="&amp;'Ambassadors - By Rep'!$B$3)</f>
        <v>1</v>
      </c>
      <c r="K94" s="20">
        <f ca="1">MIN(IFERROR($I94/COUNTIFS('Sales Appointments - Raw'!$B:$B,'Ambassadors - By Rep'!$A94,'Sales Appointments - Raw'!$E:$E,"&gt;="&amp;'Ambassadors - By Rep'!$B$3,'Sales Appointments - Raw'!$L:$L,FALSE),0),1)</f>
        <v>1</v>
      </c>
      <c r="L94" s="33">
        <f ca="1">COUNTIFS('Knocking Metrics - Raw'!$B:$B,'Ambassadors - By Rep'!$A94,'Knocking Metrics - Raw'!$A:$A,"&gt;="&amp;'Ambassadors - By Rep'!$B$4)</f>
        <v>9</v>
      </c>
      <c r="M94" s="23">
        <f ca="1">SUMIFS('Knocking Metrics - Raw'!$F:$F,'Knocking Metrics - Raw'!$B:$B,'Ambassadors - By Rep'!$A94,'Knocking Metrics - Raw'!$A:$A,"&gt;="&amp;'Ambassadors - By Rep'!$B$4)</f>
        <v>974</v>
      </c>
      <c r="N94" s="23">
        <f t="shared" ca="1" si="2"/>
        <v>108.22222222222223</v>
      </c>
      <c r="O94" s="23">
        <f ca="1">SUMIFS('Knocking Metrics - Raw'!$G:$G,'Knocking Metrics - Raw'!$B:$B,'Ambassadors - By Rep'!$A94,'Knocking Metrics - Raw'!$A:$A,"&gt;="&amp;'Ambassadors - By Rep'!$B$4)</f>
        <v>1</v>
      </c>
      <c r="P94" s="23">
        <f ca="1">SUMIFS('Sales Appointments - Raw'!$O:$O,'Sales Appointments - Raw'!$B:$B,'Ambassadors - By Rep'!$A94,'Sales Appointments - Raw'!$E:$E,"&gt;="&amp;'Ambassadors - By Rep'!$B$4)</f>
        <v>4</v>
      </c>
      <c r="Q94" s="23">
        <f ca="1">COUNTIFS('Opportunities - Raw'!$C:$C,'Ambassadors - By Rep'!$A94,'Opportunities - Raw'!$B:$B,"&gt;="&amp;'Ambassadors - By Rep'!$B$4)</f>
        <v>3</v>
      </c>
      <c r="R94" s="20">
        <f ca="1">MIN(IFERROR($I94/COUNTIFS('Sales Appointments - Raw'!$B:$B,'Ambassadors - By Rep'!$A94,'Sales Appointments - Raw'!$E:$E,"&gt;="&amp;'Ambassadors - By Rep'!$B$4,'Sales Appointments - Raw'!$L:$L,FALSE),0),1)</f>
        <v>7.6923076923076927E-2</v>
      </c>
      <c r="S94" s="23">
        <f ca="1">COUNTIFS('Opportunities - Raw'!$C:$C,'Ambassadors - By Rep'!$A94,'Opportunities - Raw'!$H:$H,"&gt;="&amp;'Ambassadors - By Rep'!$B$4)</f>
        <v>1</v>
      </c>
      <c r="T94" s="34">
        <f ca="1">COUNTIFS('Opportunities - Raw'!$C:$C,'Ambassadors - By Rep'!$A94,'Opportunities - Raw'!$I:$I,"&gt;="&amp;'Ambassadors - By Rep'!$B$4)</f>
        <v>0</v>
      </c>
    </row>
    <row r="95" spans="1:20" x14ac:dyDescent="0.3">
      <c r="A95" s="6" t="s">
        <v>126</v>
      </c>
      <c r="B95" s="6" t="s">
        <v>25</v>
      </c>
      <c r="C95" s="33">
        <f ca="1">SUMIFS('Knocking Metrics - Raw'!$F:$F,'Knocking Metrics - Raw'!$B:$B,'Ambassadors - By Rep'!$A95,'Knocking Metrics - Raw'!$A:$A,'Ambassadors - By Rep'!$B$2-1)</f>
        <v>0</v>
      </c>
      <c r="D95" s="23">
        <f ca="1">SUMIFS('Knocking Metrics - Raw'!$G:$G,'Knocking Metrics - Raw'!$B:$B,'Ambassadors - By Rep'!$A95,'Knocking Metrics - Raw'!$A:$A,'Ambassadors - By Rep'!$B$2-1)</f>
        <v>0</v>
      </c>
      <c r="E95" s="23">
        <f ca="1">SUMIFS('Sales Appointments - Raw'!$O:$O,'Sales Appointments - Raw'!$B:$B,'Ambassadors - By Rep'!$A95,'Sales Appointments - Raw'!$E:$E,'Ambassadors - By Rep'!$B$2-1)</f>
        <v>0</v>
      </c>
      <c r="F95" s="34">
        <f ca="1">COUNTIFS('Opportunities - Raw'!$C:$C,'Ambassadors - By Rep'!A95,'Opportunities - Raw'!$B:$B,'Ambassadors - By Rep'!$B$2-1)</f>
        <v>0</v>
      </c>
      <c r="G95" s="23">
        <f ca="1">SUMIFS('Knocking Metrics - Raw'!$F:$F,'Knocking Metrics - Raw'!$B:$B,'Ambassadors - By Rep'!$A95,'Knocking Metrics - Raw'!$A:$A,"&gt;="&amp;'Ambassadors - By Rep'!$B$3)</f>
        <v>0</v>
      </c>
      <c r="H95" s="23">
        <f ca="1">SUMIFS('Knocking Metrics - Raw'!$G:$G,'Knocking Metrics - Raw'!$B:$B,'Ambassadors - By Rep'!$A95,'Knocking Metrics - Raw'!$A:$A,"&gt;="&amp;'Ambassadors - By Rep'!$B$3)</f>
        <v>0</v>
      </c>
      <c r="I95" s="23">
        <f ca="1">SUMIFS('Sales Appointments - Raw'!$O:$O,'Sales Appointments - Raw'!$B:$B,'Ambassadors - By Rep'!$A95,'Sales Appointments - Raw'!$E:$E,"&gt;="&amp;'Ambassadors - By Rep'!$B$3)</f>
        <v>2</v>
      </c>
      <c r="J95" s="23">
        <f ca="1">COUNTIFS('Opportunities - Raw'!$C:$C,'Ambassadors - By Rep'!$A95,'Opportunities - Raw'!$B:$B,"&gt;="&amp;'Ambassadors - By Rep'!$B$3)</f>
        <v>0</v>
      </c>
      <c r="K95" s="20">
        <f ca="1">MIN(IFERROR($I95/COUNTIFS('Sales Appointments - Raw'!$B:$B,'Ambassadors - By Rep'!$A95,'Sales Appointments - Raw'!$E:$E,"&gt;="&amp;'Ambassadors - By Rep'!$B$3,'Sales Appointments - Raw'!$L:$L,FALSE),0),1)</f>
        <v>0.5</v>
      </c>
      <c r="L95" s="33">
        <f ca="1">COUNTIFS('Knocking Metrics - Raw'!$B:$B,'Ambassadors - By Rep'!$A95,'Knocking Metrics - Raw'!$A:$A,"&gt;="&amp;'Ambassadors - By Rep'!$B$4)</f>
        <v>5</v>
      </c>
      <c r="M95" s="23">
        <f ca="1">SUMIFS('Knocking Metrics - Raw'!$F:$F,'Knocking Metrics - Raw'!$B:$B,'Ambassadors - By Rep'!$A95,'Knocking Metrics - Raw'!$A:$A,"&gt;="&amp;'Ambassadors - By Rep'!$B$4)</f>
        <v>495</v>
      </c>
      <c r="N95" s="23">
        <f t="shared" ca="1" si="2"/>
        <v>99</v>
      </c>
      <c r="O95" s="23">
        <f ca="1">SUMIFS('Knocking Metrics - Raw'!$G:$G,'Knocking Metrics - Raw'!$B:$B,'Ambassadors - By Rep'!$A95,'Knocking Metrics - Raw'!$A:$A,"&gt;="&amp;'Ambassadors - By Rep'!$B$4)</f>
        <v>7</v>
      </c>
      <c r="P95" s="23">
        <f ca="1">SUMIFS('Sales Appointments - Raw'!$O:$O,'Sales Appointments - Raw'!$B:$B,'Ambassadors - By Rep'!$A95,'Sales Appointments - Raw'!$E:$E,"&gt;="&amp;'Ambassadors - By Rep'!$B$4)</f>
        <v>3</v>
      </c>
      <c r="Q95" s="23">
        <f ca="1">COUNTIFS('Opportunities - Raw'!$C:$C,'Ambassadors - By Rep'!$A95,'Opportunities - Raw'!$B:$B,"&gt;="&amp;'Ambassadors - By Rep'!$B$4)</f>
        <v>1</v>
      </c>
      <c r="R95" s="20">
        <f ca="1">MIN(IFERROR($I95/COUNTIFS('Sales Appointments - Raw'!$B:$B,'Ambassadors - By Rep'!$A95,'Sales Appointments - Raw'!$E:$E,"&gt;="&amp;'Ambassadors - By Rep'!$B$4,'Sales Appointments - Raw'!$L:$L,FALSE),0),1)</f>
        <v>0.22222222222222221</v>
      </c>
      <c r="S95" s="23">
        <f ca="1">COUNTIFS('Opportunities - Raw'!$C:$C,'Ambassadors - By Rep'!$A95,'Opportunities - Raw'!$H:$H,"&gt;="&amp;'Ambassadors - By Rep'!$B$4)</f>
        <v>2</v>
      </c>
      <c r="T95" s="34">
        <f ca="1">COUNTIFS('Opportunities - Raw'!$C:$C,'Ambassadors - By Rep'!$A95,'Opportunities - Raw'!$I:$I,"&gt;="&amp;'Ambassadors - By Rep'!$B$4)</f>
        <v>0</v>
      </c>
    </row>
    <row r="96" spans="1:20" x14ac:dyDescent="0.3">
      <c r="A96" s="6" t="s">
        <v>127</v>
      </c>
      <c r="B96" s="6" t="s">
        <v>21</v>
      </c>
      <c r="C96" s="33">
        <f ca="1">SUMIFS('Knocking Metrics - Raw'!$F:$F,'Knocking Metrics - Raw'!$B:$B,'Ambassadors - By Rep'!$A96,'Knocking Metrics - Raw'!$A:$A,'Ambassadors - By Rep'!$B$2-1)</f>
        <v>84</v>
      </c>
      <c r="D96" s="23">
        <f ca="1">SUMIFS('Knocking Metrics - Raw'!$G:$G,'Knocking Metrics - Raw'!$B:$B,'Ambassadors - By Rep'!$A96,'Knocking Metrics - Raw'!$A:$A,'Ambassadors - By Rep'!$B$2-1)</f>
        <v>0</v>
      </c>
      <c r="E96" s="23">
        <f ca="1">SUMIFS('Sales Appointments - Raw'!$O:$O,'Sales Appointments - Raw'!$B:$B,'Ambassadors - By Rep'!$A96,'Sales Appointments - Raw'!$E:$E,'Ambassadors - By Rep'!$B$2-1)</f>
        <v>0</v>
      </c>
      <c r="F96" s="34">
        <f ca="1">COUNTIFS('Opportunities - Raw'!$C:$C,'Ambassadors - By Rep'!A96,'Opportunities - Raw'!$B:$B,'Ambassadors - By Rep'!$B$2-1)</f>
        <v>0</v>
      </c>
      <c r="G96" s="23">
        <f ca="1">SUMIFS('Knocking Metrics - Raw'!$F:$F,'Knocking Metrics - Raw'!$B:$B,'Ambassadors - By Rep'!$A96,'Knocking Metrics - Raw'!$A:$A,"&gt;="&amp;'Ambassadors - By Rep'!$B$3)</f>
        <v>320</v>
      </c>
      <c r="H96" s="23">
        <f ca="1">SUMIFS('Knocking Metrics - Raw'!$G:$G,'Knocking Metrics - Raw'!$B:$B,'Ambassadors - By Rep'!$A96,'Knocking Metrics - Raw'!$A:$A,"&gt;="&amp;'Ambassadors - By Rep'!$B$3)</f>
        <v>0</v>
      </c>
      <c r="I96" s="23">
        <f ca="1">SUMIFS('Sales Appointments - Raw'!$O:$O,'Sales Appointments - Raw'!$B:$B,'Ambassadors - By Rep'!$A96,'Sales Appointments - Raw'!$E:$E,"&gt;="&amp;'Ambassadors - By Rep'!$B$3)</f>
        <v>0</v>
      </c>
      <c r="J96" s="23">
        <f ca="1">COUNTIFS('Opportunities - Raw'!$C:$C,'Ambassadors - By Rep'!$A96,'Opportunities - Raw'!$B:$B,"&gt;="&amp;'Ambassadors - By Rep'!$B$3)</f>
        <v>0</v>
      </c>
      <c r="K96" s="20">
        <f ca="1">MIN(IFERROR($I96/COUNTIFS('Sales Appointments - Raw'!$B:$B,'Ambassadors - By Rep'!$A96,'Sales Appointments - Raw'!$E:$E,"&gt;="&amp;'Ambassadors - By Rep'!$B$3,'Sales Appointments - Raw'!$L:$L,FALSE),0),1)</f>
        <v>0</v>
      </c>
      <c r="L96" s="33">
        <f ca="1">COUNTIFS('Knocking Metrics - Raw'!$B:$B,'Ambassadors - By Rep'!$A96,'Knocking Metrics - Raw'!$A:$A,"&gt;="&amp;'Ambassadors - By Rep'!$B$4)</f>
        <v>11</v>
      </c>
      <c r="M96" s="23">
        <f ca="1">SUMIFS('Knocking Metrics - Raw'!$F:$F,'Knocking Metrics - Raw'!$B:$B,'Ambassadors - By Rep'!$A96,'Knocking Metrics - Raw'!$A:$A,"&gt;="&amp;'Ambassadors - By Rep'!$B$4)</f>
        <v>968</v>
      </c>
      <c r="N96" s="23">
        <f t="shared" ca="1" si="2"/>
        <v>88</v>
      </c>
      <c r="O96" s="23">
        <f ca="1">SUMIFS('Knocking Metrics - Raw'!$G:$G,'Knocking Metrics - Raw'!$B:$B,'Ambassadors - By Rep'!$A96,'Knocking Metrics - Raw'!$A:$A,"&gt;="&amp;'Ambassadors - By Rep'!$B$4)</f>
        <v>6</v>
      </c>
      <c r="P96" s="23">
        <f ca="1">SUMIFS('Sales Appointments - Raw'!$O:$O,'Sales Appointments - Raw'!$B:$B,'Ambassadors - By Rep'!$A96,'Sales Appointments - Raw'!$E:$E,"&gt;="&amp;'Ambassadors - By Rep'!$B$4)</f>
        <v>4</v>
      </c>
      <c r="Q96" s="23">
        <f ca="1">COUNTIFS('Opportunities - Raw'!$C:$C,'Ambassadors - By Rep'!$A96,'Opportunities - Raw'!$B:$B,"&gt;="&amp;'Ambassadors - By Rep'!$B$4)</f>
        <v>3</v>
      </c>
      <c r="R96" s="20">
        <f ca="1">MIN(IFERROR($I96/COUNTIFS('Sales Appointments - Raw'!$B:$B,'Ambassadors - By Rep'!$A96,'Sales Appointments - Raw'!$E:$E,"&gt;="&amp;'Ambassadors - By Rep'!$B$4,'Sales Appointments - Raw'!$L:$L,FALSE),0),1)</f>
        <v>0</v>
      </c>
      <c r="S96" s="23">
        <f ca="1">COUNTIFS('Opportunities - Raw'!$C:$C,'Ambassadors - By Rep'!$A96,'Opportunities - Raw'!$H:$H,"&gt;="&amp;'Ambassadors - By Rep'!$B$4)</f>
        <v>0</v>
      </c>
      <c r="T96" s="34">
        <f ca="1">COUNTIFS('Opportunities - Raw'!$C:$C,'Ambassadors - By Rep'!$A96,'Opportunities - Raw'!$I:$I,"&gt;="&amp;'Ambassadors - By Rep'!$B$4)</f>
        <v>0</v>
      </c>
    </row>
    <row r="97" spans="1:20" x14ac:dyDescent="0.3">
      <c r="A97" s="6" t="s">
        <v>128</v>
      </c>
      <c r="B97" s="6" t="s">
        <v>23</v>
      </c>
      <c r="C97" s="33">
        <f ca="1">SUMIFS('Knocking Metrics - Raw'!$F:$F,'Knocking Metrics - Raw'!$B:$B,'Ambassadors - By Rep'!$A97,'Knocking Metrics - Raw'!$A:$A,'Ambassadors - By Rep'!$B$2-1)</f>
        <v>91</v>
      </c>
      <c r="D97" s="23">
        <f ca="1">SUMIFS('Knocking Metrics - Raw'!$G:$G,'Knocking Metrics - Raw'!$B:$B,'Ambassadors - By Rep'!$A97,'Knocking Metrics - Raw'!$A:$A,'Ambassadors - By Rep'!$B$2-1)</f>
        <v>1</v>
      </c>
      <c r="E97" s="23">
        <f ca="1">SUMIFS('Sales Appointments - Raw'!$O:$O,'Sales Appointments - Raw'!$B:$B,'Ambassadors - By Rep'!$A97,'Sales Appointments - Raw'!$E:$E,'Ambassadors - By Rep'!$B$2-1)</f>
        <v>0</v>
      </c>
      <c r="F97" s="34">
        <f ca="1">COUNTIFS('Opportunities - Raw'!$C:$C,'Ambassadors - By Rep'!A97,'Opportunities - Raw'!$B:$B,'Ambassadors - By Rep'!$B$2-1)</f>
        <v>0</v>
      </c>
      <c r="G97" s="23">
        <f ca="1">SUMIFS('Knocking Metrics - Raw'!$F:$F,'Knocking Metrics - Raw'!$B:$B,'Ambassadors - By Rep'!$A97,'Knocking Metrics - Raw'!$A:$A,"&gt;="&amp;'Ambassadors - By Rep'!$B$3)</f>
        <v>229</v>
      </c>
      <c r="H97" s="23">
        <f ca="1">SUMIFS('Knocking Metrics - Raw'!$G:$G,'Knocking Metrics - Raw'!$B:$B,'Ambassadors - By Rep'!$A97,'Knocking Metrics - Raw'!$A:$A,"&gt;="&amp;'Ambassadors - By Rep'!$B$3)</f>
        <v>1</v>
      </c>
      <c r="I97" s="23">
        <f ca="1">SUMIFS('Sales Appointments - Raw'!$O:$O,'Sales Appointments - Raw'!$B:$B,'Ambassadors - By Rep'!$A97,'Sales Appointments - Raw'!$E:$E,"&gt;="&amp;'Ambassadors - By Rep'!$B$3)</f>
        <v>1</v>
      </c>
      <c r="J97" s="23">
        <f ca="1">COUNTIFS('Opportunities - Raw'!$C:$C,'Ambassadors - By Rep'!$A97,'Opportunities - Raw'!$B:$B,"&gt;="&amp;'Ambassadors - By Rep'!$B$3)</f>
        <v>1</v>
      </c>
      <c r="K97" s="20">
        <f ca="1">MIN(IFERROR($I97/COUNTIFS('Sales Appointments - Raw'!$B:$B,'Ambassadors - By Rep'!$A97,'Sales Appointments - Raw'!$E:$E,"&gt;="&amp;'Ambassadors - By Rep'!$B$3,'Sales Appointments - Raw'!$L:$L,FALSE),0),1)</f>
        <v>0.5</v>
      </c>
      <c r="L97" s="33">
        <f ca="1">COUNTIFS('Knocking Metrics - Raw'!$B:$B,'Ambassadors - By Rep'!$A97,'Knocking Metrics - Raw'!$A:$A,"&gt;="&amp;'Ambassadors - By Rep'!$B$4)</f>
        <v>11</v>
      </c>
      <c r="M97" s="23">
        <f ca="1">SUMIFS('Knocking Metrics - Raw'!$F:$F,'Knocking Metrics - Raw'!$B:$B,'Ambassadors - By Rep'!$A97,'Knocking Metrics - Raw'!$A:$A,"&gt;="&amp;'Ambassadors - By Rep'!$B$4)</f>
        <v>789</v>
      </c>
      <c r="N97" s="23">
        <f t="shared" ca="1" si="2"/>
        <v>71.727272727272734</v>
      </c>
      <c r="O97" s="23">
        <f ca="1">SUMIFS('Knocking Metrics - Raw'!$G:$G,'Knocking Metrics - Raw'!$B:$B,'Ambassadors - By Rep'!$A97,'Knocking Metrics - Raw'!$A:$A,"&gt;="&amp;'Ambassadors - By Rep'!$B$4)</f>
        <v>7</v>
      </c>
      <c r="P97" s="23">
        <f ca="1">SUMIFS('Sales Appointments - Raw'!$O:$O,'Sales Appointments - Raw'!$B:$B,'Ambassadors - By Rep'!$A97,'Sales Appointments - Raw'!$E:$E,"&gt;="&amp;'Ambassadors - By Rep'!$B$4)</f>
        <v>1</v>
      </c>
      <c r="Q97" s="23">
        <f ca="1">COUNTIFS('Opportunities - Raw'!$C:$C,'Ambassadors - By Rep'!$A97,'Opportunities - Raw'!$B:$B,"&gt;="&amp;'Ambassadors - By Rep'!$B$4)</f>
        <v>1</v>
      </c>
      <c r="R97" s="20">
        <f ca="1">MIN(IFERROR($I97/COUNTIFS('Sales Appointments - Raw'!$B:$B,'Ambassadors - By Rep'!$A97,'Sales Appointments - Raw'!$E:$E,"&gt;="&amp;'Ambassadors - By Rep'!$B$4,'Sales Appointments - Raw'!$L:$L,FALSE),0),1)</f>
        <v>0.14285714285714285</v>
      </c>
      <c r="S97" s="23">
        <f ca="1">COUNTIFS('Opportunities - Raw'!$C:$C,'Ambassadors - By Rep'!$A97,'Opportunities - Raw'!$H:$H,"&gt;="&amp;'Ambassadors - By Rep'!$B$4)</f>
        <v>1</v>
      </c>
      <c r="T97" s="34">
        <f ca="1">COUNTIFS('Opportunities - Raw'!$C:$C,'Ambassadors - By Rep'!$A97,'Opportunities - Raw'!$I:$I,"&gt;="&amp;'Ambassadors - By Rep'!$B$4)</f>
        <v>0</v>
      </c>
    </row>
    <row r="98" spans="1:20" x14ac:dyDescent="0.3">
      <c r="A98" s="6" t="s">
        <v>129</v>
      </c>
      <c r="B98" s="6" t="s">
        <v>20</v>
      </c>
      <c r="C98" s="33">
        <f ca="1">SUMIFS('Knocking Metrics - Raw'!$F:$F,'Knocking Metrics - Raw'!$B:$B,'Ambassadors - By Rep'!$A98,'Knocking Metrics - Raw'!$A:$A,'Ambassadors - By Rep'!$B$2-1)</f>
        <v>70</v>
      </c>
      <c r="D98" s="23">
        <f ca="1">SUMIFS('Knocking Metrics - Raw'!$G:$G,'Knocking Metrics - Raw'!$B:$B,'Ambassadors - By Rep'!$A98,'Knocking Metrics - Raw'!$A:$A,'Ambassadors - By Rep'!$B$2-1)</f>
        <v>1</v>
      </c>
      <c r="E98" s="23">
        <f ca="1">SUMIFS('Sales Appointments - Raw'!$O:$O,'Sales Appointments - Raw'!$B:$B,'Ambassadors - By Rep'!$A98,'Sales Appointments - Raw'!$E:$E,'Ambassadors - By Rep'!$B$2-1)</f>
        <v>2</v>
      </c>
      <c r="F98" s="34">
        <f ca="1">COUNTIFS('Opportunities - Raw'!$C:$C,'Ambassadors - By Rep'!A98,'Opportunities - Raw'!$B:$B,'Ambassadors - By Rep'!$B$2-1)</f>
        <v>1</v>
      </c>
      <c r="G98" s="23">
        <f ca="1">SUMIFS('Knocking Metrics - Raw'!$F:$F,'Knocking Metrics - Raw'!$B:$B,'Ambassadors - By Rep'!$A98,'Knocking Metrics - Raw'!$A:$A,"&gt;="&amp;'Ambassadors - By Rep'!$B$3)</f>
        <v>225</v>
      </c>
      <c r="H98" s="23">
        <f ca="1">SUMIFS('Knocking Metrics - Raw'!$G:$G,'Knocking Metrics - Raw'!$B:$B,'Ambassadors - By Rep'!$A98,'Knocking Metrics - Raw'!$A:$A,"&gt;="&amp;'Ambassadors - By Rep'!$B$3)</f>
        <v>3</v>
      </c>
      <c r="I98" s="23">
        <f ca="1">SUMIFS('Sales Appointments - Raw'!$O:$O,'Sales Appointments - Raw'!$B:$B,'Ambassadors - By Rep'!$A98,'Sales Appointments - Raw'!$E:$E,"&gt;="&amp;'Ambassadors - By Rep'!$B$3)</f>
        <v>2</v>
      </c>
      <c r="J98" s="23">
        <f ca="1">COUNTIFS('Opportunities - Raw'!$C:$C,'Ambassadors - By Rep'!$A98,'Opportunities - Raw'!$B:$B,"&gt;="&amp;'Ambassadors - By Rep'!$B$3)</f>
        <v>1</v>
      </c>
      <c r="K98" s="20">
        <f ca="1">MIN(IFERROR($I98/COUNTIFS('Sales Appointments - Raw'!$B:$B,'Ambassadors - By Rep'!$A98,'Sales Appointments - Raw'!$E:$E,"&gt;="&amp;'Ambassadors - By Rep'!$B$3,'Sales Appointments - Raw'!$L:$L,FALSE),0),1)</f>
        <v>0.33333333333333331</v>
      </c>
      <c r="L98" s="33">
        <f ca="1">COUNTIFS('Knocking Metrics - Raw'!$B:$B,'Ambassadors - By Rep'!$A98,'Knocking Metrics - Raw'!$A:$A,"&gt;="&amp;'Ambassadors - By Rep'!$B$4)</f>
        <v>11</v>
      </c>
      <c r="M98" s="23">
        <f ca="1">SUMIFS('Knocking Metrics - Raw'!$F:$F,'Knocking Metrics - Raw'!$B:$B,'Ambassadors - By Rep'!$A98,'Knocking Metrics - Raw'!$A:$A,"&gt;="&amp;'Ambassadors - By Rep'!$B$4)</f>
        <v>696</v>
      </c>
      <c r="N98" s="23">
        <f t="shared" ca="1" si="2"/>
        <v>63.272727272727273</v>
      </c>
      <c r="O98" s="23">
        <f ca="1">SUMIFS('Knocking Metrics - Raw'!$G:$G,'Knocking Metrics - Raw'!$B:$B,'Ambassadors - By Rep'!$A98,'Knocking Metrics - Raw'!$A:$A,"&gt;="&amp;'Ambassadors - By Rep'!$B$4)</f>
        <v>18</v>
      </c>
      <c r="P98" s="23">
        <f ca="1">SUMIFS('Sales Appointments - Raw'!$O:$O,'Sales Appointments - Raw'!$B:$B,'Ambassadors - By Rep'!$A98,'Sales Appointments - Raw'!$E:$E,"&gt;="&amp;'Ambassadors - By Rep'!$B$4)</f>
        <v>7</v>
      </c>
      <c r="Q98" s="23">
        <f ca="1">COUNTIFS('Opportunities - Raw'!$C:$C,'Ambassadors - By Rep'!$A98,'Opportunities - Raw'!$B:$B,"&gt;="&amp;'Ambassadors - By Rep'!$B$4)</f>
        <v>5</v>
      </c>
      <c r="R98" s="20">
        <f ca="1">MIN(IFERROR($I98/COUNTIFS('Sales Appointments - Raw'!$B:$B,'Ambassadors - By Rep'!$A98,'Sales Appointments - Raw'!$E:$E,"&gt;="&amp;'Ambassadors - By Rep'!$B$4,'Sales Appointments - Raw'!$L:$L,FALSE),0),1)</f>
        <v>8.3333333333333329E-2</v>
      </c>
      <c r="S98" s="23">
        <f ca="1">COUNTIFS('Opportunities - Raw'!$C:$C,'Ambassadors - By Rep'!$A98,'Opportunities - Raw'!$H:$H,"&gt;="&amp;'Ambassadors - By Rep'!$B$4)</f>
        <v>5</v>
      </c>
      <c r="T98" s="34">
        <f ca="1">COUNTIFS('Opportunities - Raw'!$C:$C,'Ambassadors - By Rep'!$A98,'Opportunities - Raw'!$I:$I,"&gt;="&amp;'Ambassadors - By Rep'!$B$4)</f>
        <v>0</v>
      </c>
    </row>
    <row r="99" spans="1:20" x14ac:dyDescent="0.3">
      <c r="A99" s="6" t="s">
        <v>130</v>
      </c>
      <c r="B99" s="6" t="s">
        <v>22</v>
      </c>
      <c r="C99" s="33">
        <f ca="1">SUMIFS('Knocking Metrics - Raw'!$F:$F,'Knocking Metrics - Raw'!$B:$B,'Ambassadors - By Rep'!$A99,'Knocking Metrics - Raw'!$A:$A,'Ambassadors - By Rep'!$B$2-1)</f>
        <v>132</v>
      </c>
      <c r="D99" s="23">
        <f ca="1">SUMIFS('Knocking Metrics - Raw'!$G:$G,'Knocking Metrics - Raw'!$B:$B,'Ambassadors - By Rep'!$A99,'Knocking Metrics - Raw'!$A:$A,'Ambassadors - By Rep'!$B$2-1)</f>
        <v>1</v>
      </c>
      <c r="E99" s="23">
        <f ca="1">SUMIFS('Sales Appointments - Raw'!$O:$O,'Sales Appointments - Raw'!$B:$B,'Ambassadors - By Rep'!$A99,'Sales Appointments - Raw'!$E:$E,'Ambassadors - By Rep'!$B$2-1)</f>
        <v>0</v>
      </c>
      <c r="F99" s="34">
        <f ca="1">COUNTIFS('Opportunities - Raw'!$C:$C,'Ambassadors - By Rep'!A99,'Opportunities - Raw'!$B:$B,'Ambassadors - By Rep'!$B$2-1)</f>
        <v>0</v>
      </c>
      <c r="G99" s="23">
        <f ca="1">SUMIFS('Knocking Metrics - Raw'!$F:$F,'Knocking Metrics - Raw'!$B:$B,'Ambassadors - By Rep'!$A99,'Knocking Metrics - Raw'!$A:$A,"&gt;="&amp;'Ambassadors - By Rep'!$B$3)</f>
        <v>239</v>
      </c>
      <c r="H99" s="23">
        <f ca="1">SUMIFS('Knocking Metrics - Raw'!$G:$G,'Knocking Metrics - Raw'!$B:$B,'Ambassadors - By Rep'!$A99,'Knocking Metrics - Raw'!$A:$A,"&gt;="&amp;'Ambassadors - By Rep'!$B$3)</f>
        <v>3</v>
      </c>
      <c r="I99" s="23">
        <f ca="1">SUMIFS('Sales Appointments - Raw'!$O:$O,'Sales Appointments - Raw'!$B:$B,'Ambassadors - By Rep'!$A99,'Sales Appointments - Raw'!$E:$E,"&gt;="&amp;'Ambassadors - By Rep'!$B$3)</f>
        <v>1</v>
      </c>
      <c r="J99" s="23">
        <f ca="1">COUNTIFS('Opportunities - Raw'!$C:$C,'Ambassadors - By Rep'!$A99,'Opportunities - Raw'!$B:$B,"&gt;="&amp;'Ambassadors - By Rep'!$B$3)</f>
        <v>0</v>
      </c>
      <c r="K99" s="20">
        <f ca="1">MIN(IFERROR($I99/COUNTIFS('Sales Appointments - Raw'!$B:$B,'Ambassadors - By Rep'!$A99,'Sales Appointments - Raw'!$E:$E,"&gt;="&amp;'Ambassadors - By Rep'!$B$3,'Sales Appointments - Raw'!$L:$L,FALSE),0),1)</f>
        <v>1</v>
      </c>
      <c r="L99" s="33">
        <f ca="1">COUNTIFS('Knocking Metrics - Raw'!$B:$B,'Ambassadors - By Rep'!$A99,'Knocking Metrics - Raw'!$A:$A,"&gt;="&amp;'Ambassadors - By Rep'!$B$4)</f>
        <v>11</v>
      </c>
      <c r="M99" s="23">
        <f ca="1">SUMIFS('Knocking Metrics - Raw'!$F:$F,'Knocking Metrics - Raw'!$B:$B,'Ambassadors - By Rep'!$A99,'Knocking Metrics - Raw'!$A:$A,"&gt;="&amp;'Ambassadors - By Rep'!$B$4)</f>
        <v>1103</v>
      </c>
      <c r="N99" s="23">
        <f t="shared" ca="1" si="2"/>
        <v>100.27272727272727</v>
      </c>
      <c r="O99" s="23">
        <f ca="1">SUMIFS('Knocking Metrics - Raw'!$G:$G,'Knocking Metrics - Raw'!$B:$B,'Ambassadors - By Rep'!$A99,'Knocking Metrics - Raw'!$A:$A,"&gt;="&amp;'Ambassadors - By Rep'!$B$4)</f>
        <v>13</v>
      </c>
      <c r="P99" s="23">
        <f ca="1">SUMIFS('Sales Appointments - Raw'!$O:$O,'Sales Appointments - Raw'!$B:$B,'Ambassadors - By Rep'!$A99,'Sales Appointments - Raw'!$E:$E,"&gt;="&amp;'Ambassadors - By Rep'!$B$4)</f>
        <v>5</v>
      </c>
      <c r="Q99" s="23">
        <f ca="1">COUNTIFS('Opportunities - Raw'!$C:$C,'Ambassadors - By Rep'!$A99,'Opportunities - Raw'!$B:$B,"&gt;="&amp;'Ambassadors - By Rep'!$B$4)</f>
        <v>2</v>
      </c>
      <c r="R99" s="20">
        <f ca="1">MIN(IFERROR($I99/COUNTIFS('Sales Appointments - Raw'!$B:$B,'Ambassadors - By Rep'!$A99,'Sales Appointments - Raw'!$E:$E,"&gt;="&amp;'Ambassadors - By Rep'!$B$4,'Sales Appointments - Raw'!$L:$L,FALSE),0),1)</f>
        <v>9.0909090909090912E-2</v>
      </c>
      <c r="S99" s="23">
        <f ca="1">COUNTIFS('Opportunities - Raw'!$C:$C,'Ambassadors - By Rep'!$A99,'Opportunities - Raw'!$H:$H,"&gt;="&amp;'Ambassadors - By Rep'!$B$4)</f>
        <v>0</v>
      </c>
      <c r="T99" s="34">
        <f ca="1">COUNTIFS('Opportunities - Raw'!$C:$C,'Ambassadors - By Rep'!$A99,'Opportunities - Raw'!$I:$I,"&gt;="&amp;'Ambassadors - By Rep'!$B$4)</f>
        <v>0</v>
      </c>
    </row>
    <row r="100" spans="1:20" x14ac:dyDescent="0.3">
      <c r="A100" s="6" t="s">
        <v>131</v>
      </c>
      <c r="B100" s="6" t="s">
        <v>26</v>
      </c>
      <c r="C100" s="33">
        <f ca="1">SUMIFS('Knocking Metrics - Raw'!$F:$F,'Knocking Metrics - Raw'!$B:$B,'Ambassadors - By Rep'!$A100,'Knocking Metrics - Raw'!$A:$A,'Ambassadors - By Rep'!$B$2-1)</f>
        <v>149</v>
      </c>
      <c r="D100" s="23">
        <f ca="1">SUMIFS('Knocking Metrics - Raw'!$G:$G,'Knocking Metrics - Raw'!$B:$B,'Ambassadors - By Rep'!$A100,'Knocking Metrics - Raw'!$A:$A,'Ambassadors - By Rep'!$B$2-1)</f>
        <v>0</v>
      </c>
      <c r="E100" s="23">
        <f ca="1">SUMIFS('Sales Appointments - Raw'!$O:$O,'Sales Appointments - Raw'!$B:$B,'Ambassadors - By Rep'!$A100,'Sales Appointments - Raw'!$E:$E,'Ambassadors - By Rep'!$B$2-1)</f>
        <v>0</v>
      </c>
      <c r="F100" s="34">
        <f ca="1">COUNTIFS('Opportunities - Raw'!$C:$C,'Ambassadors - By Rep'!A100,'Opportunities - Raw'!$B:$B,'Ambassadors - By Rep'!$B$2-1)</f>
        <v>0</v>
      </c>
      <c r="G100" s="23">
        <f ca="1">SUMIFS('Knocking Metrics - Raw'!$F:$F,'Knocking Metrics - Raw'!$B:$B,'Ambassadors - By Rep'!$A100,'Knocking Metrics - Raw'!$A:$A,"&gt;="&amp;'Ambassadors - By Rep'!$B$3)</f>
        <v>149</v>
      </c>
      <c r="H100" s="23">
        <f ca="1">SUMIFS('Knocking Metrics - Raw'!$G:$G,'Knocking Metrics - Raw'!$B:$B,'Ambassadors - By Rep'!$A100,'Knocking Metrics - Raw'!$A:$A,"&gt;="&amp;'Ambassadors - By Rep'!$B$3)</f>
        <v>0</v>
      </c>
      <c r="I100" s="23">
        <f ca="1">SUMIFS('Sales Appointments - Raw'!$O:$O,'Sales Appointments - Raw'!$B:$B,'Ambassadors - By Rep'!$A100,'Sales Appointments - Raw'!$E:$E,"&gt;="&amp;'Ambassadors - By Rep'!$B$3)</f>
        <v>0</v>
      </c>
      <c r="J100" s="23">
        <f ca="1">COUNTIFS('Opportunities - Raw'!$C:$C,'Ambassadors - By Rep'!$A100,'Opportunities - Raw'!$B:$B,"&gt;="&amp;'Ambassadors - By Rep'!$B$3)</f>
        <v>0</v>
      </c>
      <c r="K100" s="20">
        <f ca="1">MIN(IFERROR($I100/COUNTIFS('Sales Appointments - Raw'!$B:$B,'Ambassadors - By Rep'!$A100,'Sales Appointments - Raw'!$E:$E,"&gt;="&amp;'Ambassadors - By Rep'!$B$3,'Sales Appointments - Raw'!$L:$L,FALSE),0),1)</f>
        <v>0</v>
      </c>
      <c r="L100" s="33">
        <f ca="1">COUNTIFS('Knocking Metrics - Raw'!$B:$B,'Ambassadors - By Rep'!$A100,'Knocking Metrics - Raw'!$A:$A,"&gt;="&amp;'Ambassadors - By Rep'!$B$4)</f>
        <v>5</v>
      </c>
      <c r="M100" s="23">
        <f ca="1">SUMIFS('Knocking Metrics - Raw'!$F:$F,'Knocking Metrics - Raw'!$B:$B,'Ambassadors - By Rep'!$A100,'Knocking Metrics - Raw'!$A:$A,"&gt;="&amp;'Ambassadors - By Rep'!$B$4)</f>
        <v>602</v>
      </c>
      <c r="N100" s="23">
        <f t="shared" ca="1" si="2"/>
        <v>120.4</v>
      </c>
      <c r="O100" s="23">
        <f ca="1">SUMIFS('Knocking Metrics - Raw'!$G:$G,'Knocking Metrics - Raw'!$B:$B,'Ambassadors - By Rep'!$A100,'Knocking Metrics - Raw'!$A:$A,"&gt;="&amp;'Ambassadors - By Rep'!$B$4)</f>
        <v>1</v>
      </c>
      <c r="P100" s="23">
        <f ca="1">SUMIFS('Sales Appointments - Raw'!$O:$O,'Sales Appointments - Raw'!$B:$B,'Ambassadors - By Rep'!$A100,'Sales Appointments - Raw'!$E:$E,"&gt;="&amp;'Ambassadors - By Rep'!$B$4)</f>
        <v>0</v>
      </c>
      <c r="Q100" s="23">
        <f ca="1">COUNTIFS('Opportunities - Raw'!$C:$C,'Ambassadors - By Rep'!$A100,'Opportunities - Raw'!$B:$B,"&gt;="&amp;'Ambassadors - By Rep'!$B$4)</f>
        <v>0</v>
      </c>
      <c r="R100" s="20">
        <f ca="1">MIN(IFERROR($I100/COUNTIFS('Sales Appointments - Raw'!$B:$B,'Ambassadors - By Rep'!$A100,'Sales Appointments - Raw'!$E:$E,"&gt;="&amp;'Ambassadors - By Rep'!$B$4,'Sales Appointments - Raw'!$L:$L,FALSE),0),1)</f>
        <v>0</v>
      </c>
      <c r="S100" s="23">
        <f ca="1">COUNTIFS('Opportunities - Raw'!$C:$C,'Ambassadors - By Rep'!$A100,'Opportunities - Raw'!$H:$H,"&gt;="&amp;'Ambassadors - By Rep'!$B$4)</f>
        <v>0</v>
      </c>
      <c r="T100" s="34">
        <f ca="1">COUNTIFS('Opportunities - Raw'!$C:$C,'Ambassadors - By Rep'!$A100,'Opportunities - Raw'!$I:$I,"&gt;="&amp;'Ambassadors - By Rep'!$B$4)</f>
        <v>0</v>
      </c>
    </row>
    <row r="101" spans="1:20" x14ac:dyDescent="0.3">
      <c r="A101" s="6" t="s">
        <v>132</v>
      </c>
      <c r="B101" s="6" t="s">
        <v>20</v>
      </c>
      <c r="C101" s="33">
        <f ca="1">SUMIFS('Knocking Metrics - Raw'!$F:$F,'Knocking Metrics - Raw'!$B:$B,'Ambassadors - By Rep'!$A101,'Knocking Metrics - Raw'!$A:$A,'Ambassadors - By Rep'!$B$2-1)</f>
        <v>123</v>
      </c>
      <c r="D101" s="23">
        <f ca="1">SUMIFS('Knocking Metrics - Raw'!$G:$G,'Knocking Metrics - Raw'!$B:$B,'Ambassadors - By Rep'!$A101,'Knocking Metrics - Raw'!$A:$A,'Ambassadors - By Rep'!$B$2-1)</f>
        <v>0</v>
      </c>
      <c r="E101" s="23">
        <f ca="1">SUMIFS('Sales Appointments - Raw'!$O:$O,'Sales Appointments - Raw'!$B:$B,'Ambassadors - By Rep'!$A101,'Sales Appointments - Raw'!$E:$E,'Ambassadors - By Rep'!$B$2-1)</f>
        <v>0</v>
      </c>
      <c r="F101" s="34">
        <f ca="1">COUNTIFS('Opportunities - Raw'!$C:$C,'Ambassadors - By Rep'!A101,'Opportunities - Raw'!$B:$B,'Ambassadors - By Rep'!$B$2-1)</f>
        <v>0</v>
      </c>
      <c r="G101" s="23">
        <f ca="1">SUMIFS('Knocking Metrics - Raw'!$F:$F,'Knocking Metrics - Raw'!$B:$B,'Ambassadors - By Rep'!$A101,'Knocking Metrics - Raw'!$A:$A,"&gt;="&amp;'Ambassadors - By Rep'!$B$3)</f>
        <v>363</v>
      </c>
      <c r="H101" s="23">
        <f ca="1">SUMIFS('Knocking Metrics - Raw'!$G:$G,'Knocking Metrics - Raw'!$B:$B,'Ambassadors - By Rep'!$A101,'Knocking Metrics - Raw'!$A:$A,"&gt;="&amp;'Ambassadors - By Rep'!$B$3)</f>
        <v>4</v>
      </c>
      <c r="I101" s="23">
        <f ca="1">SUMIFS('Sales Appointments - Raw'!$O:$O,'Sales Appointments - Raw'!$B:$B,'Ambassadors - By Rep'!$A101,'Sales Appointments - Raw'!$E:$E,"&gt;="&amp;'Ambassadors - By Rep'!$B$3)</f>
        <v>0</v>
      </c>
      <c r="J101" s="23">
        <f ca="1">COUNTIFS('Opportunities - Raw'!$C:$C,'Ambassadors - By Rep'!$A101,'Opportunities - Raw'!$B:$B,"&gt;="&amp;'Ambassadors - By Rep'!$B$3)</f>
        <v>0</v>
      </c>
      <c r="K101" s="20">
        <f ca="1">MIN(IFERROR($I101/COUNTIFS('Sales Appointments - Raw'!$B:$B,'Ambassadors - By Rep'!$A101,'Sales Appointments - Raw'!$E:$E,"&gt;="&amp;'Ambassadors - By Rep'!$B$3,'Sales Appointments - Raw'!$L:$L,FALSE),0),1)</f>
        <v>0</v>
      </c>
      <c r="L101" s="33">
        <f ca="1">COUNTIFS('Knocking Metrics - Raw'!$B:$B,'Ambassadors - By Rep'!$A101,'Knocking Metrics - Raw'!$A:$A,"&gt;="&amp;'Ambassadors - By Rep'!$B$4)</f>
        <v>10</v>
      </c>
      <c r="M101" s="23">
        <f ca="1">SUMIFS('Knocking Metrics - Raw'!$F:$F,'Knocking Metrics - Raw'!$B:$B,'Ambassadors - By Rep'!$A101,'Knocking Metrics - Raw'!$A:$A,"&gt;="&amp;'Ambassadors - By Rep'!$B$4)</f>
        <v>1294</v>
      </c>
      <c r="N101" s="23">
        <f t="shared" ca="1" si="2"/>
        <v>129.4</v>
      </c>
      <c r="O101" s="23">
        <f ca="1">SUMIFS('Knocking Metrics - Raw'!$G:$G,'Knocking Metrics - Raw'!$B:$B,'Ambassadors - By Rep'!$A101,'Knocking Metrics - Raw'!$A:$A,"&gt;="&amp;'Ambassadors - By Rep'!$B$4)</f>
        <v>14</v>
      </c>
      <c r="P101" s="23">
        <f ca="1">SUMIFS('Sales Appointments - Raw'!$O:$O,'Sales Appointments - Raw'!$B:$B,'Ambassadors - By Rep'!$A101,'Sales Appointments - Raw'!$E:$E,"&gt;="&amp;'Ambassadors - By Rep'!$B$4)</f>
        <v>6</v>
      </c>
      <c r="Q101" s="23">
        <f ca="1">COUNTIFS('Opportunities - Raw'!$C:$C,'Ambassadors - By Rep'!$A101,'Opportunities - Raw'!$B:$B,"&gt;="&amp;'Ambassadors - By Rep'!$B$4)</f>
        <v>4</v>
      </c>
      <c r="R101" s="20">
        <f ca="1">MIN(IFERROR($I101/COUNTIFS('Sales Appointments - Raw'!$B:$B,'Ambassadors - By Rep'!$A101,'Sales Appointments - Raw'!$E:$E,"&gt;="&amp;'Ambassadors - By Rep'!$B$4,'Sales Appointments - Raw'!$L:$L,FALSE),0),1)</f>
        <v>0</v>
      </c>
      <c r="S101" s="23">
        <f ca="1">COUNTIFS('Opportunities - Raw'!$C:$C,'Ambassadors - By Rep'!$A101,'Opportunities - Raw'!$H:$H,"&gt;="&amp;'Ambassadors - By Rep'!$B$4)</f>
        <v>0</v>
      </c>
      <c r="T101" s="34">
        <f ca="1">COUNTIFS('Opportunities - Raw'!$C:$C,'Ambassadors - By Rep'!$A101,'Opportunities - Raw'!$I:$I,"&gt;="&amp;'Ambassadors - By Rep'!$B$4)</f>
        <v>0</v>
      </c>
    </row>
    <row r="102" spans="1:20" x14ac:dyDescent="0.3">
      <c r="A102" s="6"/>
      <c r="B102" s="6"/>
      <c r="C102" s="33">
        <f ca="1">SUMIFS('Knocking Metrics - Raw'!$F:$F,'Knocking Metrics - Raw'!$B:$B,'Ambassadors - By Rep'!$A102,'Knocking Metrics - Raw'!$A:$A,'Ambassadors - By Rep'!$B$2-1)</f>
        <v>0</v>
      </c>
      <c r="D102" s="23">
        <f ca="1">SUMIFS('Knocking Metrics - Raw'!$G:$G,'Knocking Metrics - Raw'!$B:$B,'Ambassadors - By Rep'!$A102,'Knocking Metrics - Raw'!$A:$A,'Ambassadors - By Rep'!$B$2-1)</f>
        <v>0</v>
      </c>
      <c r="E102" s="23">
        <f ca="1">SUMIFS('Sales Appointments - Raw'!$O:$O,'Sales Appointments - Raw'!$B:$B,'Ambassadors - By Rep'!$A102,'Sales Appointments - Raw'!$E:$E,'Ambassadors - By Rep'!$B$2-1)</f>
        <v>0</v>
      </c>
      <c r="F102" s="34">
        <f ca="1">COUNTIFS('Opportunities - Raw'!$C:$C,'Ambassadors - By Rep'!A102,'Opportunities - Raw'!$B:$B,'Ambassadors - By Rep'!$B$2-1)</f>
        <v>0</v>
      </c>
      <c r="G102" s="23">
        <f ca="1">SUMIFS('Knocking Metrics - Raw'!$F:$F,'Knocking Metrics - Raw'!$B:$B,'Ambassadors - By Rep'!$A102,'Knocking Metrics - Raw'!$A:$A,"&gt;="&amp;'Ambassadors - By Rep'!$B$3)</f>
        <v>0</v>
      </c>
      <c r="H102" s="23">
        <f ca="1">SUMIFS('Knocking Metrics - Raw'!$G:$G,'Knocking Metrics - Raw'!$B:$B,'Ambassadors - By Rep'!$A102,'Knocking Metrics - Raw'!$A:$A,"&gt;="&amp;'Ambassadors - By Rep'!$B$3)</f>
        <v>0</v>
      </c>
      <c r="I102" s="23">
        <f ca="1">SUMIFS('Sales Appointments - Raw'!$O:$O,'Sales Appointments - Raw'!$B:$B,'Ambassadors - By Rep'!$A102,'Sales Appointments - Raw'!$E:$E,"&gt;="&amp;'Ambassadors - By Rep'!$B$3)</f>
        <v>0</v>
      </c>
      <c r="J102" s="23">
        <f ca="1">COUNTIFS('Opportunities - Raw'!$C:$C,'Ambassadors - By Rep'!$A102,'Opportunities - Raw'!$B:$B,"&gt;="&amp;'Ambassadors - By Rep'!$B$3)</f>
        <v>0</v>
      </c>
      <c r="K102" s="20">
        <f ca="1">MIN(IFERROR($I102/COUNTIFS('Sales Appointments - Raw'!$B:$B,'Ambassadors - By Rep'!$A102,'Sales Appointments - Raw'!$E:$E,"&gt;="&amp;'Ambassadors - By Rep'!$B$3,'Sales Appointments - Raw'!$L:$L,FALSE),0),1)</f>
        <v>0</v>
      </c>
      <c r="L102" s="33">
        <f ca="1">COUNTIFS('Knocking Metrics - Raw'!$B:$B,'Ambassadors - By Rep'!$A102,'Knocking Metrics - Raw'!$A:$A,"&gt;="&amp;'Ambassadors - By Rep'!$B$4)</f>
        <v>0</v>
      </c>
      <c r="M102" s="23">
        <f ca="1">SUMIFS('Knocking Metrics - Raw'!$F:$F,'Knocking Metrics - Raw'!$B:$B,'Ambassadors - By Rep'!$A102,'Knocking Metrics - Raw'!$A:$A,"&gt;="&amp;'Ambassadors - By Rep'!$B$4)</f>
        <v>0</v>
      </c>
      <c r="N102" s="23">
        <f t="shared" ca="1" si="2"/>
        <v>0</v>
      </c>
      <c r="O102" s="23">
        <f ca="1">SUMIFS('Knocking Metrics - Raw'!$G:$G,'Knocking Metrics - Raw'!$B:$B,'Ambassadors - By Rep'!$A102,'Knocking Metrics - Raw'!$A:$A,"&gt;="&amp;'Ambassadors - By Rep'!$B$4)</f>
        <v>0</v>
      </c>
      <c r="P102" s="23">
        <f ca="1">SUMIFS('Sales Appointments - Raw'!$O:$O,'Sales Appointments - Raw'!$B:$B,'Ambassadors - By Rep'!$A102,'Sales Appointments - Raw'!$E:$E,"&gt;="&amp;'Ambassadors - By Rep'!$B$4)</f>
        <v>0</v>
      </c>
      <c r="Q102" s="23">
        <f ca="1">COUNTIFS('Opportunities - Raw'!$C:$C,'Ambassadors - By Rep'!$A102,'Opportunities - Raw'!$B:$B,"&gt;="&amp;'Ambassadors - By Rep'!$B$4)</f>
        <v>0</v>
      </c>
      <c r="R102" s="20">
        <f ca="1">MIN(IFERROR($I102/COUNTIFS('Sales Appointments - Raw'!$B:$B,'Ambassadors - By Rep'!$A102,'Sales Appointments - Raw'!$E:$E,"&gt;="&amp;'Ambassadors - By Rep'!$B$4,'Sales Appointments - Raw'!$L:$L,FALSE),0),1)</f>
        <v>0</v>
      </c>
      <c r="S102" s="23">
        <f ca="1">COUNTIFS('Opportunities - Raw'!$C:$C,'Ambassadors - By Rep'!$A102,'Opportunities - Raw'!$H:$H,"&gt;="&amp;'Ambassadors - By Rep'!$B$4)</f>
        <v>0</v>
      </c>
      <c r="T102" s="34">
        <f ca="1">COUNTIFS('Opportunities - Raw'!$C:$C,'Ambassadors - By Rep'!$A102,'Opportunities - Raw'!$I:$I,"&gt;="&amp;'Ambassadors - By Rep'!$B$4)</f>
        <v>0</v>
      </c>
    </row>
    <row r="103" spans="1:20" x14ac:dyDescent="0.3">
      <c r="A103" s="6"/>
      <c r="B103" s="21"/>
      <c r="C103" s="33">
        <f ca="1">SUMIFS('Knocking Metrics - Raw'!$F:$F,'Knocking Metrics - Raw'!$B:$B,'Ambassadors - By Rep'!$A103,'Knocking Metrics - Raw'!$A:$A,'Ambassadors - By Rep'!$B$2-1)</f>
        <v>0</v>
      </c>
      <c r="D103" s="23">
        <f ca="1">SUMIFS('Knocking Metrics - Raw'!$G:$G,'Knocking Metrics - Raw'!$B:$B,'Ambassadors - By Rep'!$A103,'Knocking Metrics - Raw'!$A:$A,'Ambassadors - By Rep'!$B$2-1)</f>
        <v>0</v>
      </c>
      <c r="E103" s="23">
        <f ca="1">SUMIFS('Sales Appointments - Raw'!$O:$O,'Sales Appointments - Raw'!$B:$B,'Ambassadors - By Rep'!$A103,'Sales Appointments - Raw'!$E:$E,'Ambassadors - By Rep'!$B$2-1)</f>
        <v>0</v>
      </c>
      <c r="F103" s="34">
        <f ca="1">COUNTIFS('Opportunities - Raw'!$C:$C,'Ambassadors - By Rep'!A103,'Opportunities - Raw'!$B:$B,'Ambassadors - By Rep'!$B$2-1)</f>
        <v>0</v>
      </c>
      <c r="G103" s="23">
        <f ca="1">SUMIFS('Knocking Metrics - Raw'!$F:$F,'Knocking Metrics - Raw'!$B:$B,'Ambassadors - By Rep'!$A103,'Knocking Metrics - Raw'!$A:$A,"&gt;="&amp;'Ambassadors - By Rep'!$B$3)</f>
        <v>0</v>
      </c>
      <c r="H103" s="23">
        <f ca="1">SUMIFS('Knocking Metrics - Raw'!$G:$G,'Knocking Metrics - Raw'!$B:$B,'Ambassadors - By Rep'!$A103,'Knocking Metrics - Raw'!$A:$A,"&gt;="&amp;'Ambassadors - By Rep'!$B$3)</f>
        <v>0</v>
      </c>
      <c r="I103" s="23">
        <f ca="1">SUMIFS('Sales Appointments - Raw'!$O:$O,'Sales Appointments - Raw'!$B:$B,'Ambassadors - By Rep'!$A103,'Sales Appointments - Raw'!$E:$E,"&gt;="&amp;'Ambassadors - By Rep'!$B$3)</f>
        <v>0</v>
      </c>
      <c r="J103" s="23">
        <f ca="1">COUNTIFS('Opportunities - Raw'!$C:$C,'Ambassadors - By Rep'!$A103,'Opportunities - Raw'!$B:$B,"&gt;="&amp;'Ambassadors - By Rep'!$B$3)</f>
        <v>0</v>
      </c>
      <c r="K103" s="20">
        <f ca="1">MIN(IFERROR($I103/COUNTIFS('Sales Appointments - Raw'!$B:$B,'Ambassadors - By Rep'!$A103,'Sales Appointments - Raw'!$E:$E,"&gt;="&amp;'Ambassadors - By Rep'!$B$3,'Sales Appointments - Raw'!$L:$L,FALSE),0),1)</f>
        <v>0</v>
      </c>
      <c r="L103" s="33">
        <f ca="1">COUNTIFS('Knocking Metrics - Raw'!$B:$B,'Ambassadors - By Rep'!$A103,'Knocking Metrics - Raw'!$A:$A,"&gt;="&amp;'Ambassadors - By Rep'!$B$4)</f>
        <v>0</v>
      </c>
      <c r="M103" s="23">
        <f ca="1">SUMIFS('Knocking Metrics - Raw'!$F:$F,'Knocking Metrics - Raw'!$B:$B,'Ambassadors - By Rep'!$A103,'Knocking Metrics - Raw'!$A:$A,"&gt;="&amp;'Ambassadors - By Rep'!$B$4)</f>
        <v>0</v>
      </c>
      <c r="N103" s="23">
        <f t="shared" ca="1" si="2"/>
        <v>0</v>
      </c>
      <c r="O103" s="23">
        <f ca="1">SUMIFS('Knocking Metrics - Raw'!$G:$G,'Knocking Metrics - Raw'!$B:$B,'Ambassadors - By Rep'!$A103,'Knocking Metrics - Raw'!$A:$A,"&gt;="&amp;'Ambassadors - By Rep'!$B$4)</f>
        <v>0</v>
      </c>
      <c r="P103" s="23">
        <f ca="1">SUMIFS('Sales Appointments - Raw'!$O:$O,'Sales Appointments - Raw'!$B:$B,'Ambassadors - By Rep'!$A103,'Sales Appointments - Raw'!$E:$E,"&gt;="&amp;'Ambassadors - By Rep'!$B$4)</f>
        <v>0</v>
      </c>
      <c r="Q103" s="23">
        <f ca="1">COUNTIFS('Opportunities - Raw'!$C:$C,'Ambassadors - By Rep'!$A103,'Opportunities - Raw'!$B:$B,"&gt;="&amp;'Ambassadors - By Rep'!$B$4)</f>
        <v>0</v>
      </c>
      <c r="R103" s="20">
        <f ca="1">MIN(IFERROR($I103/COUNTIFS('Sales Appointments - Raw'!$B:$B,'Ambassadors - By Rep'!$A103,'Sales Appointments - Raw'!$E:$E,"&gt;="&amp;'Ambassadors - By Rep'!$B$4,'Sales Appointments - Raw'!$L:$L,FALSE),0),1)</f>
        <v>0</v>
      </c>
      <c r="S103" s="23">
        <f ca="1">COUNTIFS('Opportunities - Raw'!$C:$C,'Ambassadors - By Rep'!$A103,'Opportunities - Raw'!$H:$H,"&gt;="&amp;'Ambassadors - By Rep'!$B$4)</f>
        <v>0</v>
      </c>
      <c r="T103" s="34">
        <f ca="1">COUNTIFS('Opportunities - Raw'!$C:$C,'Ambassadors - By Rep'!$A103,'Opportunities - Raw'!$I:$I,"&gt;="&amp;'Ambassadors - By Rep'!$B$4)</f>
        <v>0</v>
      </c>
    </row>
    <row r="104" spans="1:20" x14ac:dyDescent="0.3">
      <c r="A104" s="6"/>
      <c r="B104" s="21"/>
      <c r="C104" s="33">
        <f ca="1">SUMIFS('Knocking Metrics - Raw'!$F:$F,'Knocking Metrics - Raw'!$B:$B,'Ambassadors - By Rep'!$A104,'Knocking Metrics - Raw'!$A:$A,'Ambassadors - By Rep'!$B$2-1)</f>
        <v>0</v>
      </c>
      <c r="D104" s="23">
        <f ca="1">SUMIFS('Knocking Metrics - Raw'!$G:$G,'Knocking Metrics - Raw'!$B:$B,'Ambassadors - By Rep'!$A104,'Knocking Metrics - Raw'!$A:$A,'Ambassadors - By Rep'!$B$2-1)</f>
        <v>0</v>
      </c>
      <c r="E104" s="23">
        <f ca="1">SUMIFS('Sales Appointments - Raw'!$O:$O,'Sales Appointments - Raw'!$B:$B,'Ambassadors - By Rep'!$A104,'Sales Appointments - Raw'!$E:$E,'Ambassadors - By Rep'!$B$2-1)</f>
        <v>0</v>
      </c>
      <c r="F104" s="34">
        <f ca="1">COUNTIFS('Opportunities - Raw'!$C:$C,'Ambassadors - By Rep'!A104,'Opportunities - Raw'!$B:$B,'Ambassadors - By Rep'!$B$2-1)</f>
        <v>0</v>
      </c>
      <c r="G104" s="23">
        <f ca="1">SUMIFS('Knocking Metrics - Raw'!$F:$F,'Knocking Metrics - Raw'!$B:$B,'Ambassadors - By Rep'!$A104,'Knocking Metrics - Raw'!$A:$A,"&gt;="&amp;'Ambassadors - By Rep'!$B$3)</f>
        <v>0</v>
      </c>
      <c r="H104" s="23">
        <f ca="1">SUMIFS('Knocking Metrics - Raw'!$G:$G,'Knocking Metrics - Raw'!$B:$B,'Ambassadors - By Rep'!$A104,'Knocking Metrics - Raw'!$A:$A,"&gt;="&amp;'Ambassadors - By Rep'!$B$3)</f>
        <v>0</v>
      </c>
      <c r="I104" s="23">
        <f ca="1">SUMIFS('Sales Appointments - Raw'!$O:$O,'Sales Appointments - Raw'!$B:$B,'Ambassadors - By Rep'!$A104,'Sales Appointments - Raw'!$E:$E,"&gt;="&amp;'Ambassadors - By Rep'!$B$3)</f>
        <v>0</v>
      </c>
      <c r="J104" s="23">
        <f ca="1">COUNTIFS('Opportunities - Raw'!$C:$C,'Ambassadors - By Rep'!$A104,'Opportunities - Raw'!$B:$B,"&gt;="&amp;'Ambassadors - By Rep'!$B$3)</f>
        <v>0</v>
      </c>
      <c r="K104" s="20">
        <f ca="1">MIN(IFERROR($I104/COUNTIFS('Sales Appointments - Raw'!$B:$B,'Ambassadors - By Rep'!$A104,'Sales Appointments - Raw'!$E:$E,"&gt;="&amp;'Ambassadors - By Rep'!$B$3,'Sales Appointments - Raw'!$L:$L,FALSE),0),1)</f>
        <v>0</v>
      </c>
      <c r="L104" s="33">
        <f ca="1">COUNTIFS('Knocking Metrics - Raw'!$B:$B,'Ambassadors - By Rep'!$A104,'Knocking Metrics - Raw'!$A:$A,"&gt;="&amp;'Ambassadors - By Rep'!$B$4)</f>
        <v>0</v>
      </c>
      <c r="M104" s="23">
        <f ca="1">SUMIFS('Knocking Metrics - Raw'!$F:$F,'Knocking Metrics - Raw'!$B:$B,'Ambassadors - By Rep'!$A104,'Knocking Metrics - Raw'!$A:$A,"&gt;="&amp;'Ambassadors - By Rep'!$B$4)</f>
        <v>0</v>
      </c>
      <c r="N104" s="23">
        <f t="shared" ca="1" si="2"/>
        <v>0</v>
      </c>
      <c r="O104" s="23">
        <f ca="1">SUMIFS('Knocking Metrics - Raw'!$G:$G,'Knocking Metrics - Raw'!$B:$B,'Ambassadors - By Rep'!$A104,'Knocking Metrics - Raw'!$A:$A,"&gt;="&amp;'Ambassadors - By Rep'!$B$4)</f>
        <v>0</v>
      </c>
      <c r="P104" s="23">
        <f ca="1">SUMIFS('Sales Appointments - Raw'!$O:$O,'Sales Appointments - Raw'!$B:$B,'Ambassadors - By Rep'!$A104,'Sales Appointments - Raw'!$E:$E,"&gt;="&amp;'Ambassadors - By Rep'!$B$4)</f>
        <v>0</v>
      </c>
      <c r="Q104" s="23">
        <f ca="1">COUNTIFS('Opportunities - Raw'!$C:$C,'Ambassadors - By Rep'!$A104,'Opportunities - Raw'!$B:$B,"&gt;="&amp;'Ambassadors - By Rep'!$B$4)</f>
        <v>0</v>
      </c>
      <c r="R104" s="20">
        <f ca="1">MIN(IFERROR($I104/COUNTIFS('Sales Appointments - Raw'!$B:$B,'Ambassadors - By Rep'!$A104,'Sales Appointments - Raw'!$E:$E,"&gt;="&amp;'Ambassadors - By Rep'!$B$4,'Sales Appointments - Raw'!$L:$L,FALSE),0),1)</f>
        <v>0</v>
      </c>
      <c r="S104" s="23">
        <f ca="1">COUNTIFS('Opportunities - Raw'!$C:$C,'Ambassadors - By Rep'!$A104,'Opportunities - Raw'!$H:$H,"&gt;="&amp;'Ambassadors - By Rep'!$B$4)</f>
        <v>0</v>
      </c>
      <c r="T104" s="34">
        <f ca="1">COUNTIFS('Opportunities - Raw'!$C:$C,'Ambassadors - By Rep'!$A104,'Opportunities - Raw'!$I:$I,"&gt;="&amp;'Ambassadors - By Rep'!$B$4)</f>
        <v>0</v>
      </c>
    </row>
    <row r="105" spans="1:20" x14ac:dyDescent="0.3">
      <c r="A105" s="6"/>
      <c r="B105" s="21"/>
      <c r="C105" s="33">
        <f ca="1">SUMIFS('Knocking Metrics - Raw'!$F:$F,'Knocking Metrics - Raw'!$B:$B,'Ambassadors - By Rep'!$A105,'Knocking Metrics - Raw'!$A:$A,'Ambassadors - By Rep'!$B$2-1)</f>
        <v>0</v>
      </c>
      <c r="D105" s="23">
        <f ca="1">SUMIFS('Knocking Metrics - Raw'!$G:$G,'Knocking Metrics - Raw'!$B:$B,'Ambassadors - By Rep'!$A105,'Knocking Metrics - Raw'!$A:$A,'Ambassadors - By Rep'!$B$2-1)</f>
        <v>0</v>
      </c>
      <c r="E105" s="23">
        <f ca="1">SUMIFS('Sales Appointments - Raw'!$O:$O,'Sales Appointments - Raw'!$B:$B,'Ambassadors - By Rep'!$A105,'Sales Appointments - Raw'!$E:$E,'Ambassadors - By Rep'!$B$2-1)</f>
        <v>0</v>
      </c>
      <c r="F105" s="34">
        <f ca="1">COUNTIFS('Opportunities - Raw'!$C:$C,'Ambassadors - By Rep'!A105,'Opportunities - Raw'!$B:$B,'Ambassadors - By Rep'!$B$2-1)</f>
        <v>0</v>
      </c>
      <c r="G105" s="23">
        <f ca="1">SUMIFS('Knocking Metrics - Raw'!$F:$F,'Knocking Metrics - Raw'!$B:$B,'Ambassadors - By Rep'!$A105,'Knocking Metrics - Raw'!$A:$A,"&gt;="&amp;'Ambassadors - By Rep'!$B$3)</f>
        <v>0</v>
      </c>
      <c r="H105" s="23">
        <f ca="1">SUMIFS('Knocking Metrics - Raw'!$G:$G,'Knocking Metrics - Raw'!$B:$B,'Ambassadors - By Rep'!$A105,'Knocking Metrics - Raw'!$A:$A,"&gt;="&amp;'Ambassadors - By Rep'!$B$3)</f>
        <v>0</v>
      </c>
      <c r="I105" s="23">
        <f ca="1">SUMIFS('Sales Appointments - Raw'!$O:$O,'Sales Appointments - Raw'!$B:$B,'Ambassadors - By Rep'!$A105,'Sales Appointments - Raw'!$E:$E,"&gt;="&amp;'Ambassadors - By Rep'!$B$3)</f>
        <v>0</v>
      </c>
      <c r="J105" s="23">
        <f ca="1">COUNTIFS('Opportunities - Raw'!$C:$C,'Ambassadors - By Rep'!$A105,'Opportunities - Raw'!$B:$B,"&gt;="&amp;'Ambassadors - By Rep'!$B$3)</f>
        <v>0</v>
      </c>
      <c r="K105" s="20">
        <f ca="1">MIN(IFERROR($I105/COUNTIFS('Sales Appointments - Raw'!$B:$B,'Ambassadors - By Rep'!$A105,'Sales Appointments - Raw'!$E:$E,"&gt;="&amp;'Ambassadors - By Rep'!$B$3,'Sales Appointments - Raw'!$L:$L,FALSE),0),1)</f>
        <v>0</v>
      </c>
      <c r="L105" s="33">
        <f ca="1">COUNTIFS('Knocking Metrics - Raw'!$B:$B,'Ambassadors - By Rep'!$A105,'Knocking Metrics - Raw'!$A:$A,"&gt;="&amp;'Ambassadors - By Rep'!$B$4)</f>
        <v>0</v>
      </c>
      <c r="M105" s="23">
        <f ca="1">SUMIFS('Knocking Metrics - Raw'!$F:$F,'Knocking Metrics - Raw'!$B:$B,'Ambassadors - By Rep'!$A105,'Knocking Metrics - Raw'!$A:$A,"&gt;="&amp;'Ambassadors - By Rep'!$B$4)</f>
        <v>0</v>
      </c>
      <c r="N105" s="23">
        <f t="shared" ca="1" si="2"/>
        <v>0</v>
      </c>
      <c r="O105" s="23">
        <f ca="1">SUMIFS('Knocking Metrics - Raw'!$G:$G,'Knocking Metrics - Raw'!$B:$B,'Ambassadors - By Rep'!$A105,'Knocking Metrics - Raw'!$A:$A,"&gt;="&amp;'Ambassadors - By Rep'!$B$4)</f>
        <v>0</v>
      </c>
      <c r="P105" s="23">
        <f ca="1">SUMIFS('Sales Appointments - Raw'!$O:$O,'Sales Appointments - Raw'!$B:$B,'Ambassadors - By Rep'!$A105,'Sales Appointments - Raw'!$E:$E,"&gt;="&amp;'Ambassadors - By Rep'!$B$4)</f>
        <v>0</v>
      </c>
      <c r="Q105" s="23">
        <f ca="1">COUNTIFS('Opportunities - Raw'!$C:$C,'Ambassadors - By Rep'!$A105,'Opportunities - Raw'!$B:$B,"&gt;="&amp;'Ambassadors - By Rep'!$B$4)</f>
        <v>0</v>
      </c>
      <c r="R105" s="20">
        <f ca="1">MIN(IFERROR($I105/COUNTIFS('Sales Appointments - Raw'!$B:$B,'Ambassadors - By Rep'!$A105,'Sales Appointments - Raw'!$E:$E,"&gt;="&amp;'Ambassadors - By Rep'!$B$4,'Sales Appointments - Raw'!$L:$L,FALSE),0),1)</f>
        <v>0</v>
      </c>
      <c r="S105" s="23">
        <f ca="1">COUNTIFS('Opportunities - Raw'!$C:$C,'Ambassadors - By Rep'!$A105,'Opportunities - Raw'!$H:$H,"&gt;="&amp;'Ambassadors - By Rep'!$B$4)</f>
        <v>0</v>
      </c>
      <c r="T105" s="34">
        <f ca="1">COUNTIFS('Opportunities - Raw'!$C:$C,'Ambassadors - By Rep'!$A105,'Opportunities - Raw'!$I:$I,"&gt;="&amp;'Ambassadors - By Rep'!$B$4)</f>
        <v>0</v>
      </c>
    </row>
    <row r="106" spans="1:20" x14ac:dyDescent="0.3">
      <c r="A106" s="6"/>
      <c r="B106" s="21"/>
      <c r="C106" s="33">
        <f ca="1">SUMIFS('Knocking Metrics - Raw'!$F:$F,'Knocking Metrics - Raw'!$B:$B,'Ambassadors - By Rep'!$A106,'Knocking Metrics - Raw'!$A:$A,'Ambassadors - By Rep'!$B$2-1)</f>
        <v>0</v>
      </c>
      <c r="D106" s="23">
        <f ca="1">SUMIFS('Knocking Metrics - Raw'!$G:$G,'Knocking Metrics - Raw'!$B:$B,'Ambassadors - By Rep'!$A106,'Knocking Metrics - Raw'!$A:$A,'Ambassadors - By Rep'!$B$2-1)</f>
        <v>0</v>
      </c>
      <c r="E106" s="23">
        <f ca="1">SUMIFS('Sales Appointments - Raw'!$O:$O,'Sales Appointments - Raw'!$B:$B,'Ambassadors - By Rep'!$A106,'Sales Appointments - Raw'!$E:$E,'Ambassadors - By Rep'!$B$2-1)</f>
        <v>0</v>
      </c>
      <c r="F106" s="34">
        <f ca="1">COUNTIFS('Opportunities - Raw'!$C:$C,'Ambassadors - By Rep'!A106,'Opportunities - Raw'!$B:$B,'Ambassadors - By Rep'!$B$2-1)</f>
        <v>0</v>
      </c>
      <c r="G106" s="23">
        <f ca="1">SUMIFS('Knocking Metrics - Raw'!$F:$F,'Knocking Metrics - Raw'!$B:$B,'Ambassadors - By Rep'!$A106,'Knocking Metrics - Raw'!$A:$A,"&gt;="&amp;'Ambassadors - By Rep'!$B$3)</f>
        <v>0</v>
      </c>
      <c r="H106" s="23">
        <f ca="1">SUMIFS('Knocking Metrics - Raw'!$G:$G,'Knocking Metrics - Raw'!$B:$B,'Ambassadors - By Rep'!$A106,'Knocking Metrics - Raw'!$A:$A,"&gt;="&amp;'Ambassadors - By Rep'!$B$3)</f>
        <v>0</v>
      </c>
      <c r="I106" s="23">
        <f ca="1">SUMIFS('Sales Appointments - Raw'!$O:$O,'Sales Appointments - Raw'!$B:$B,'Ambassadors - By Rep'!$A106,'Sales Appointments - Raw'!$E:$E,"&gt;="&amp;'Ambassadors - By Rep'!$B$3)</f>
        <v>0</v>
      </c>
      <c r="J106" s="23">
        <f ca="1">COUNTIFS('Opportunities - Raw'!$C:$C,'Ambassadors - By Rep'!$A106,'Opportunities - Raw'!$B:$B,"&gt;="&amp;'Ambassadors - By Rep'!$B$3)</f>
        <v>0</v>
      </c>
      <c r="K106" s="20">
        <f ca="1">MIN(IFERROR($I106/COUNTIFS('Sales Appointments - Raw'!$B:$B,'Ambassadors - By Rep'!$A106,'Sales Appointments - Raw'!$E:$E,"&gt;="&amp;'Ambassadors - By Rep'!$B$3,'Sales Appointments - Raw'!$L:$L,FALSE),0),1)</f>
        <v>0</v>
      </c>
      <c r="L106" s="33">
        <f ca="1">COUNTIFS('Knocking Metrics - Raw'!$B:$B,'Ambassadors - By Rep'!$A106,'Knocking Metrics - Raw'!$A:$A,"&gt;="&amp;'Ambassadors - By Rep'!$B$4)</f>
        <v>0</v>
      </c>
      <c r="M106" s="23">
        <f ca="1">SUMIFS('Knocking Metrics - Raw'!$F:$F,'Knocking Metrics - Raw'!$B:$B,'Ambassadors - By Rep'!$A106,'Knocking Metrics - Raw'!$A:$A,"&gt;="&amp;'Ambassadors - By Rep'!$B$4)</f>
        <v>0</v>
      </c>
      <c r="N106" s="23">
        <f t="shared" ref="N106:N137" ca="1" si="3">IFERROR(M106/L106,0)</f>
        <v>0</v>
      </c>
      <c r="O106" s="23">
        <f ca="1">SUMIFS('Knocking Metrics - Raw'!$G:$G,'Knocking Metrics - Raw'!$B:$B,'Ambassadors - By Rep'!$A106,'Knocking Metrics - Raw'!$A:$A,"&gt;="&amp;'Ambassadors - By Rep'!$B$4)</f>
        <v>0</v>
      </c>
      <c r="P106" s="23">
        <f ca="1">SUMIFS('Sales Appointments - Raw'!$O:$O,'Sales Appointments - Raw'!$B:$B,'Ambassadors - By Rep'!$A106,'Sales Appointments - Raw'!$E:$E,"&gt;="&amp;'Ambassadors - By Rep'!$B$4)</f>
        <v>0</v>
      </c>
      <c r="Q106" s="23">
        <f ca="1">COUNTIFS('Opportunities - Raw'!$C:$C,'Ambassadors - By Rep'!$A106,'Opportunities - Raw'!$B:$B,"&gt;="&amp;'Ambassadors - By Rep'!$B$4)</f>
        <v>0</v>
      </c>
      <c r="R106" s="20">
        <f ca="1">MIN(IFERROR($I106/COUNTIFS('Sales Appointments - Raw'!$B:$B,'Ambassadors - By Rep'!$A106,'Sales Appointments - Raw'!$E:$E,"&gt;="&amp;'Ambassadors - By Rep'!$B$4,'Sales Appointments - Raw'!$L:$L,FALSE),0),1)</f>
        <v>0</v>
      </c>
      <c r="S106" s="23">
        <f ca="1">COUNTIFS('Opportunities - Raw'!$C:$C,'Ambassadors - By Rep'!$A106,'Opportunities - Raw'!$H:$H,"&gt;="&amp;'Ambassadors - By Rep'!$B$4)</f>
        <v>0</v>
      </c>
      <c r="T106" s="34">
        <f ca="1">COUNTIFS('Opportunities - Raw'!$C:$C,'Ambassadors - By Rep'!$A106,'Opportunities - Raw'!$I:$I,"&gt;="&amp;'Ambassadors - By Rep'!$B$4)</f>
        <v>0</v>
      </c>
    </row>
    <row r="107" spans="1:20" x14ac:dyDescent="0.3">
      <c r="A107" s="6"/>
      <c r="B107" s="21"/>
      <c r="C107" s="33">
        <f ca="1">SUMIFS('Knocking Metrics - Raw'!$F:$F,'Knocking Metrics - Raw'!$B:$B,'Ambassadors - By Rep'!$A107,'Knocking Metrics - Raw'!$A:$A,'Ambassadors - By Rep'!$B$2-1)</f>
        <v>0</v>
      </c>
      <c r="D107" s="23">
        <f ca="1">SUMIFS('Knocking Metrics - Raw'!$G:$G,'Knocking Metrics - Raw'!$B:$B,'Ambassadors - By Rep'!$A107,'Knocking Metrics - Raw'!$A:$A,'Ambassadors - By Rep'!$B$2-1)</f>
        <v>0</v>
      </c>
      <c r="E107" s="23">
        <f ca="1">SUMIFS('Sales Appointments - Raw'!$O:$O,'Sales Appointments - Raw'!$B:$B,'Ambassadors - By Rep'!$A107,'Sales Appointments - Raw'!$E:$E,'Ambassadors - By Rep'!$B$2-1)</f>
        <v>0</v>
      </c>
      <c r="F107" s="34">
        <f ca="1">COUNTIFS('Opportunities - Raw'!$C:$C,'Ambassadors - By Rep'!A107,'Opportunities - Raw'!$B:$B,'Ambassadors - By Rep'!$B$2-1)</f>
        <v>0</v>
      </c>
      <c r="G107" s="23">
        <f ca="1">SUMIFS('Knocking Metrics - Raw'!$F:$F,'Knocking Metrics - Raw'!$B:$B,'Ambassadors - By Rep'!$A107,'Knocking Metrics - Raw'!$A:$A,"&gt;="&amp;'Ambassadors - By Rep'!$B$3)</f>
        <v>0</v>
      </c>
      <c r="H107" s="23">
        <f ca="1">SUMIFS('Knocking Metrics - Raw'!$G:$G,'Knocking Metrics - Raw'!$B:$B,'Ambassadors - By Rep'!$A107,'Knocking Metrics - Raw'!$A:$A,"&gt;="&amp;'Ambassadors - By Rep'!$B$3)</f>
        <v>0</v>
      </c>
      <c r="I107" s="23">
        <f ca="1">SUMIFS('Sales Appointments - Raw'!$O:$O,'Sales Appointments - Raw'!$B:$B,'Ambassadors - By Rep'!$A107,'Sales Appointments - Raw'!$E:$E,"&gt;="&amp;'Ambassadors - By Rep'!$B$3)</f>
        <v>0</v>
      </c>
      <c r="J107" s="23">
        <f ca="1">COUNTIFS('Opportunities - Raw'!$C:$C,'Ambassadors - By Rep'!$A107,'Opportunities - Raw'!$B:$B,"&gt;="&amp;'Ambassadors - By Rep'!$B$3)</f>
        <v>0</v>
      </c>
      <c r="K107" s="20">
        <f ca="1">MIN(IFERROR($I107/COUNTIFS('Sales Appointments - Raw'!$B:$B,'Ambassadors - By Rep'!$A107,'Sales Appointments - Raw'!$E:$E,"&gt;="&amp;'Ambassadors - By Rep'!$B$3,'Sales Appointments - Raw'!$L:$L,FALSE),0),1)</f>
        <v>0</v>
      </c>
      <c r="L107" s="33">
        <f ca="1">COUNTIFS('Knocking Metrics - Raw'!$B:$B,'Ambassadors - By Rep'!$A107,'Knocking Metrics - Raw'!$A:$A,"&gt;="&amp;'Ambassadors - By Rep'!$B$4)</f>
        <v>0</v>
      </c>
      <c r="M107" s="23">
        <f ca="1">SUMIFS('Knocking Metrics - Raw'!$F:$F,'Knocking Metrics - Raw'!$B:$B,'Ambassadors - By Rep'!$A107,'Knocking Metrics - Raw'!$A:$A,"&gt;="&amp;'Ambassadors - By Rep'!$B$4)</f>
        <v>0</v>
      </c>
      <c r="N107" s="23">
        <f t="shared" ca="1" si="3"/>
        <v>0</v>
      </c>
      <c r="O107" s="23">
        <f ca="1">SUMIFS('Knocking Metrics - Raw'!$G:$G,'Knocking Metrics - Raw'!$B:$B,'Ambassadors - By Rep'!$A107,'Knocking Metrics - Raw'!$A:$A,"&gt;="&amp;'Ambassadors - By Rep'!$B$4)</f>
        <v>0</v>
      </c>
      <c r="P107" s="23">
        <f ca="1">SUMIFS('Sales Appointments - Raw'!$O:$O,'Sales Appointments - Raw'!$B:$B,'Ambassadors - By Rep'!$A107,'Sales Appointments - Raw'!$E:$E,"&gt;="&amp;'Ambassadors - By Rep'!$B$4)</f>
        <v>0</v>
      </c>
      <c r="Q107" s="23">
        <f ca="1">COUNTIFS('Opportunities - Raw'!$C:$C,'Ambassadors - By Rep'!$A107,'Opportunities - Raw'!$B:$B,"&gt;="&amp;'Ambassadors - By Rep'!$B$4)</f>
        <v>0</v>
      </c>
      <c r="R107" s="20">
        <f ca="1">MIN(IFERROR($I107/COUNTIFS('Sales Appointments - Raw'!$B:$B,'Ambassadors - By Rep'!$A107,'Sales Appointments - Raw'!$E:$E,"&gt;="&amp;'Ambassadors - By Rep'!$B$4,'Sales Appointments - Raw'!$L:$L,FALSE),0),1)</f>
        <v>0</v>
      </c>
      <c r="S107" s="23">
        <f ca="1">COUNTIFS('Opportunities - Raw'!$C:$C,'Ambassadors - By Rep'!$A107,'Opportunities - Raw'!$H:$H,"&gt;="&amp;'Ambassadors - By Rep'!$B$4)</f>
        <v>0</v>
      </c>
      <c r="T107" s="34">
        <f ca="1">COUNTIFS('Opportunities - Raw'!$C:$C,'Ambassadors - By Rep'!$A107,'Opportunities - Raw'!$I:$I,"&gt;="&amp;'Ambassadors - By Rep'!$B$4)</f>
        <v>0</v>
      </c>
    </row>
    <row r="108" spans="1:20" x14ac:dyDescent="0.3">
      <c r="A108" s="6"/>
      <c r="B108" s="21"/>
      <c r="C108" s="33">
        <f ca="1">SUMIFS('Knocking Metrics - Raw'!$F:$F,'Knocking Metrics - Raw'!$B:$B,'Ambassadors - By Rep'!$A108,'Knocking Metrics - Raw'!$A:$A,'Ambassadors - By Rep'!$B$2-1)</f>
        <v>0</v>
      </c>
      <c r="D108" s="23">
        <f ca="1">SUMIFS('Knocking Metrics - Raw'!$G:$G,'Knocking Metrics - Raw'!$B:$B,'Ambassadors - By Rep'!$A108,'Knocking Metrics - Raw'!$A:$A,'Ambassadors - By Rep'!$B$2-1)</f>
        <v>0</v>
      </c>
      <c r="E108" s="23">
        <f ca="1">SUMIFS('Sales Appointments - Raw'!$O:$O,'Sales Appointments - Raw'!$B:$B,'Ambassadors - By Rep'!$A108,'Sales Appointments - Raw'!$E:$E,'Ambassadors - By Rep'!$B$2-1)</f>
        <v>0</v>
      </c>
      <c r="F108" s="34">
        <f ca="1">COUNTIFS('Opportunities - Raw'!$C:$C,'Ambassadors - By Rep'!A108,'Opportunities - Raw'!$B:$B,'Ambassadors - By Rep'!$B$2-1)</f>
        <v>0</v>
      </c>
      <c r="G108" s="23">
        <f ca="1">SUMIFS('Knocking Metrics - Raw'!$F:$F,'Knocking Metrics - Raw'!$B:$B,'Ambassadors - By Rep'!$A108,'Knocking Metrics - Raw'!$A:$A,"&gt;="&amp;'Ambassadors - By Rep'!$B$3)</f>
        <v>0</v>
      </c>
      <c r="H108" s="23">
        <f ca="1">SUMIFS('Knocking Metrics - Raw'!$G:$G,'Knocking Metrics - Raw'!$B:$B,'Ambassadors - By Rep'!$A108,'Knocking Metrics - Raw'!$A:$A,"&gt;="&amp;'Ambassadors - By Rep'!$B$3)</f>
        <v>0</v>
      </c>
      <c r="I108" s="23">
        <f ca="1">SUMIFS('Sales Appointments - Raw'!$O:$O,'Sales Appointments - Raw'!$B:$B,'Ambassadors - By Rep'!$A108,'Sales Appointments - Raw'!$E:$E,"&gt;="&amp;'Ambassadors - By Rep'!$B$3)</f>
        <v>0</v>
      </c>
      <c r="J108" s="23">
        <f ca="1">COUNTIFS('Opportunities - Raw'!$C:$C,'Ambassadors - By Rep'!$A108,'Opportunities - Raw'!$B:$B,"&gt;="&amp;'Ambassadors - By Rep'!$B$3)</f>
        <v>0</v>
      </c>
      <c r="K108" s="20">
        <f ca="1">MIN(IFERROR($I108/COUNTIFS('Sales Appointments - Raw'!$B:$B,'Ambassadors - By Rep'!$A108,'Sales Appointments - Raw'!$E:$E,"&gt;="&amp;'Ambassadors - By Rep'!$B$3,'Sales Appointments - Raw'!$L:$L,FALSE),0),1)</f>
        <v>0</v>
      </c>
      <c r="L108" s="33">
        <f ca="1">COUNTIFS('Knocking Metrics - Raw'!$B:$B,'Ambassadors - By Rep'!$A108,'Knocking Metrics - Raw'!$A:$A,"&gt;="&amp;'Ambassadors - By Rep'!$B$4)</f>
        <v>0</v>
      </c>
      <c r="M108" s="23">
        <f ca="1">SUMIFS('Knocking Metrics - Raw'!$F:$F,'Knocking Metrics - Raw'!$B:$B,'Ambassadors - By Rep'!$A108,'Knocking Metrics - Raw'!$A:$A,"&gt;="&amp;'Ambassadors - By Rep'!$B$4)</f>
        <v>0</v>
      </c>
      <c r="N108" s="23">
        <f t="shared" ca="1" si="3"/>
        <v>0</v>
      </c>
      <c r="O108" s="23">
        <f ca="1">SUMIFS('Knocking Metrics - Raw'!$G:$G,'Knocking Metrics - Raw'!$B:$B,'Ambassadors - By Rep'!$A108,'Knocking Metrics - Raw'!$A:$A,"&gt;="&amp;'Ambassadors - By Rep'!$B$4)</f>
        <v>0</v>
      </c>
      <c r="P108" s="23">
        <f ca="1">SUMIFS('Sales Appointments - Raw'!$O:$O,'Sales Appointments - Raw'!$B:$B,'Ambassadors - By Rep'!$A108,'Sales Appointments - Raw'!$E:$E,"&gt;="&amp;'Ambassadors - By Rep'!$B$4)</f>
        <v>0</v>
      </c>
      <c r="Q108" s="23">
        <f ca="1">COUNTIFS('Opportunities - Raw'!$C:$C,'Ambassadors - By Rep'!$A108,'Opportunities - Raw'!$B:$B,"&gt;="&amp;'Ambassadors - By Rep'!$B$4)</f>
        <v>0</v>
      </c>
      <c r="R108" s="20">
        <f ca="1">MIN(IFERROR($I108/COUNTIFS('Sales Appointments - Raw'!$B:$B,'Ambassadors - By Rep'!$A108,'Sales Appointments - Raw'!$E:$E,"&gt;="&amp;'Ambassadors - By Rep'!$B$4,'Sales Appointments - Raw'!$L:$L,FALSE),0),1)</f>
        <v>0</v>
      </c>
      <c r="S108" s="23">
        <f ca="1">COUNTIFS('Opportunities - Raw'!$C:$C,'Ambassadors - By Rep'!$A108,'Opportunities - Raw'!$H:$H,"&gt;="&amp;'Ambassadors - By Rep'!$B$4)</f>
        <v>0</v>
      </c>
      <c r="T108" s="34">
        <f ca="1">COUNTIFS('Opportunities - Raw'!$C:$C,'Ambassadors - By Rep'!$A108,'Opportunities - Raw'!$I:$I,"&gt;="&amp;'Ambassadors - By Rep'!$B$4)</f>
        <v>0</v>
      </c>
    </row>
    <row r="109" spans="1:20" x14ac:dyDescent="0.3">
      <c r="A109" s="6"/>
      <c r="B109" s="21"/>
      <c r="C109" s="33">
        <f ca="1">SUMIFS('Knocking Metrics - Raw'!$F:$F,'Knocking Metrics - Raw'!$B:$B,'Ambassadors - By Rep'!$A109,'Knocking Metrics - Raw'!$A:$A,'Ambassadors - By Rep'!$B$2-1)</f>
        <v>0</v>
      </c>
      <c r="D109" s="23">
        <f ca="1">SUMIFS('Knocking Metrics - Raw'!$G:$G,'Knocking Metrics - Raw'!$B:$B,'Ambassadors - By Rep'!$A109,'Knocking Metrics - Raw'!$A:$A,'Ambassadors - By Rep'!$B$2-1)</f>
        <v>0</v>
      </c>
      <c r="E109" s="23">
        <f ca="1">SUMIFS('Sales Appointments - Raw'!$O:$O,'Sales Appointments - Raw'!$B:$B,'Ambassadors - By Rep'!$A109,'Sales Appointments - Raw'!$E:$E,'Ambassadors - By Rep'!$B$2-1)</f>
        <v>0</v>
      </c>
      <c r="F109" s="34">
        <f ca="1">COUNTIFS('Opportunities - Raw'!$C:$C,'Ambassadors - By Rep'!A109,'Opportunities - Raw'!$B:$B,'Ambassadors - By Rep'!$B$2-1)</f>
        <v>0</v>
      </c>
      <c r="G109" s="23">
        <f ca="1">SUMIFS('Knocking Metrics - Raw'!$F:$F,'Knocking Metrics - Raw'!$B:$B,'Ambassadors - By Rep'!$A109,'Knocking Metrics - Raw'!$A:$A,"&gt;="&amp;'Ambassadors - By Rep'!$B$3)</f>
        <v>0</v>
      </c>
      <c r="H109" s="23">
        <f ca="1">SUMIFS('Knocking Metrics - Raw'!$G:$G,'Knocking Metrics - Raw'!$B:$B,'Ambassadors - By Rep'!$A109,'Knocking Metrics - Raw'!$A:$A,"&gt;="&amp;'Ambassadors - By Rep'!$B$3)</f>
        <v>0</v>
      </c>
      <c r="I109" s="23">
        <f ca="1">SUMIFS('Sales Appointments - Raw'!$O:$O,'Sales Appointments - Raw'!$B:$B,'Ambassadors - By Rep'!$A109,'Sales Appointments - Raw'!$E:$E,"&gt;="&amp;'Ambassadors - By Rep'!$B$3)</f>
        <v>0</v>
      </c>
      <c r="J109" s="23">
        <f ca="1">COUNTIFS('Opportunities - Raw'!$C:$C,'Ambassadors - By Rep'!$A109,'Opportunities - Raw'!$B:$B,"&gt;="&amp;'Ambassadors - By Rep'!$B$3)</f>
        <v>0</v>
      </c>
      <c r="K109" s="20">
        <f ca="1">MIN(IFERROR($I109/COUNTIFS('Sales Appointments - Raw'!$B:$B,'Ambassadors - By Rep'!$A109,'Sales Appointments - Raw'!$E:$E,"&gt;="&amp;'Ambassadors - By Rep'!$B$3,'Sales Appointments - Raw'!$L:$L,FALSE),0),1)</f>
        <v>0</v>
      </c>
      <c r="L109" s="33">
        <f ca="1">COUNTIFS('Knocking Metrics - Raw'!$B:$B,'Ambassadors - By Rep'!$A109,'Knocking Metrics - Raw'!$A:$A,"&gt;="&amp;'Ambassadors - By Rep'!$B$4)</f>
        <v>0</v>
      </c>
      <c r="M109" s="23">
        <f ca="1">SUMIFS('Knocking Metrics - Raw'!$F:$F,'Knocking Metrics - Raw'!$B:$B,'Ambassadors - By Rep'!$A109,'Knocking Metrics - Raw'!$A:$A,"&gt;="&amp;'Ambassadors - By Rep'!$B$4)</f>
        <v>0</v>
      </c>
      <c r="N109" s="23">
        <f t="shared" ca="1" si="3"/>
        <v>0</v>
      </c>
      <c r="O109" s="23">
        <f ca="1">SUMIFS('Knocking Metrics - Raw'!$G:$G,'Knocking Metrics - Raw'!$B:$B,'Ambassadors - By Rep'!$A109,'Knocking Metrics - Raw'!$A:$A,"&gt;="&amp;'Ambassadors - By Rep'!$B$4)</f>
        <v>0</v>
      </c>
      <c r="P109" s="23">
        <f ca="1">SUMIFS('Sales Appointments - Raw'!$O:$O,'Sales Appointments - Raw'!$B:$B,'Ambassadors - By Rep'!$A109,'Sales Appointments - Raw'!$E:$E,"&gt;="&amp;'Ambassadors - By Rep'!$B$4)</f>
        <v>0</v>
      </c>
      <c r="Q109" s="23">
        <f ca="1">COUNTIFS('Opportunities - Raw'!$C:$C,'Ambassadors - By Rep'!$A109,'Opportunities - Raw'!$B:$B,"&gt;="&amp;'Ambassadors - By Rep'!$B$4)</f>
        <v>0</v>
      </c>
      <c r="R109" s="20">
        <f ca="1">MIN(IFERROR($I109/COUNTIFS('Sales Appointments - Raw'!$B:$B,'Ambassadors - By Rep'!$A109,'Sales Appointments - Raw'!$E:$E,"&gt;="&amp;'Ambassadors - By Rep'!$B$4,'Sales Appointments - Raw'!$L:$L,FALSE),0),1)</f>
        <v>0</v>
      </c>
      <c r="S109" s="23">
        <f ca="1">COUNTIFS('Opportunities - Raw'!$C:$C,'Ambassadors - By Rep'!$A109,'Opportunities - Raw'!$H:$H,"&gt;="&amp;'Ambassadors - By Rep'!$B$4)</f>
        <v>0</v>
      </c>
      <c r="T109" s="34">
        <f ca="1">COUNTIFS('Opportunities - Raw'!$C:$C,'Ambassadors - By Rep'!$A109,'Opportunities - Raw'!$I:$I,"&gt;="&amp;'Ambassadors - By Rep'!$B$4)</f>
        <v>0</v>
      </c>
    </row>
    <row r="110" spans="1:20" x14ac:dyDescent="0.3">
      <c r="A110" s="6"/>
      <c r="B110" s="21"/>
      <c r="C110" s="33">
        <f ca="1">SUMIFS('Knocking Metrics - Raw'!$F:$F,'Knocking Metrics - Raw'!$B:$B,'Ambassadors - By Rep'!$A110,'Knocking Metrics - Raw'!$A:$A,'Ambassadors - By Rep'!$B$2-1)</f>
        <v>0</v>
      </c>
      <c r="D110" s="23">
        <f ca="1">SUMIFS('Knocking Metrics - Raw'!$G:$G,'Knocking Metrics - Raw'!$B:$B,'Ambassadors - By Rep'!$A110,'Knocking Metrics - Raw'!$A:$A,'Ambassadors - By Rep'!$B$2-1)</f>
        <v>0</v>
      </c>
      <c r="E110" s="23">
        <f ca="1">SUMIFS('Sales Appointments - Raw'!$O:$O,'Sales Appointments - Raw'!$B:$B,'Ambassadors - By Rep'!$A110,'Sales Appointments - Raw'!$E:$E,'Ambassadors - By Rep'!$B$2-1)</f>
        <v>0</v>
      </c>
      <c r="F110" s="34">
        <f ca="1">COUNTIFS('Opportunities - Raw'!$C:$C,'Ambassadors - By Rep'!A110,'Opportunities - Raw'!$B:$B,'Ambassadors - By Rep'!$B$2-1)</f>
        <v>0</v>
      </c>
      <c r="G110" s="23">
        <f ca="1">SUMIFS('Knocking Metrics - Raw'!$F:$F,'Knocking Metrics - Raw'!$B:$B,'Ambassadors - By Rep'!$A110,'Knocking Metrics - Raw'!$A:$A,"&gt;="&amp;'Ambassadors - By Rep'!$B$3)</f>
        <v>0</v>
      </c>
      <c r="H110" s="23">
        <f ca="1">SUMIFS('Knocking Metrics - Raw'!$G:$G,'Knocking Metrics - Raw'!$B:$B,'Ambassadors - By Rep'!$A110,'Knocking Metrics - Raw'!$A:$A,"&gt;="&amp;'Ambassadors - By Rep'!$B$3)</f>
        <v>0</v>
      </c>
      <c r="I110" s="23">
        <f ca="1">SUMIFS('Sales Appointments - Raw'!$O:$O,'Sales Appointments - Raw'!$B:$B,'Ambassadors - By Rep'!$A110,'Sales Appointments - Raw'!$E:$E,"&gt;="&amp;'Ambassadors - By Rep'!$B$3)</f>
        <v>0</v>
      </c>
      <c r="J110" s="23">
        <f ca="1">COUNTIFS('Opportunities - Raw'!$C:$C,'Ambassadors - By Rep'!$A110,'Opportunities - Raw'!$B:$B,"&gt;="&amp;'Ambassadors - By Rep'!$B$3)</f>
        <v>0</v>
      </c>
      <c r="K110" s="20">
        <f ca="1">MIN(IFERROR($I110/COUNTIFS('Sales Appointments - Raw'!$B:$B,'Ambassadors - By Rep'!$A110,'Sales Appointments - Raw'!$E:$E,"&gt;="&amp;'Ambassadors - By Rep'!$B$3,'Sales Appointments - Raw'!$L:$L,FALSE),0),1)</f>
        <v>0</v>
      </c>
      <c r="L110" s="33">
        <f ca="1">COUNTIFS('Knocking Metrics - Raw'!$B:$B,'Ambassadors - By Rep'!$A110,'Knocking Metrics - Raw'!$A:$A,"&gt;="&amp;'Ambassadors - By Rep'!$B$4)</f>
        <v>0</v>
      </c>
      <c r="M110" s="23">
        <f ca="1">SUMIFS('Knocking Metrics - Raw'!$F:$F,'Knocking Metrics - Raw'!$B:$B,'Ambassadors - By Rep'!$A110,'Knocking Metrics - Raw'!$A:$A,"&gt;="&amp;'Ambassadors - By Rep'!$B$4)</f>
        <v>0</v>
      </c>
      <c r="N110" s="23">
        <f t="shared" ca="1" si="3"/>
        <v>0</v>
      </c>
      <c r="O110" s="23">
        <f ca="1">SUMIFS('Knocking Metrics - Raw'!$G:$G,'Knocking Metrics - Raw'!$B:$B,'Ambassadors - By Rep'!$A110,'Knocking Metrics - Raw'!$A:$A,"&gt;="&amp;'Ambassadors - By Rep'!$B$4)</f>
        <v>0</v>
      </c>
      <c r="P110" s="23">
        <f ca="1">SUMIFS('Sales Appointments - Raw'!$O:$O,'Sales Appointments - Raw'!$B:$B,'Ambassadors - By Rep'!$A110,'Sales Appointments - Raw'!$E:$E,"&gt;="&amp;'Ambassadors - By Rep'!$B$4)</f>
        <v>0</v>
      </c>
      <c r="Q110" s="23">
        <f ca="1">COUNTIFS('Opportunities - Raw'!$C:$C,'Ambassadors - By Rep'!$A110,'Opportunities - Raw'!$B:$B,"&gt;="&amp;'Ambassadors - By Rep'!$B$4)</f>
        <v>0</v>
      </c>
      <c r="R110" s="20">
        <f ca="1">MIN(IFERROR($I110/COUNTIFS('Sales Appointments - Raw'!$B:$B,'Ambassadors - By Rep'!$A110,'Sales Appointments - Raw'!$E:$E,"&gt;="&amp;'Ambassadors - By Rep'!$B$4,'Sales Appointments - Raw'!$L:$L,FALSE),0),1)</f>
        <v>0</v>
      </c>
      <c r="S110" s="23">
        <f ca="1">COUNTIFS('Opportunities - Raw'!$C:$C,'Ambassadors - By Rep'!$A110,'Opportunities - Raw'!$H:$H,"&gt;="&amp;'Ambassadors - By Rep'!$B$4)</f>
        <v>0</v>
      </c>
      <c r="T110" s="34">
        <f ca="1">COUNTIFS('Opportunities - Raw'!$C:$C,'Ambassadors - By Rep'!$A110,'Opportunities - Raw'!$I:$I,"&gt;="&amp;'Ambassadors - By Rep'!$B$4)</f>
        <v>0</v>
      </c>
    </row>
    <row r="111" spans="1:20" x14ac:dyDescent="0.3">
      <c r="A111" s="6"/>
      <c r="B111" s="21"/>
      <c r="C111" s="33">
        <f ca="1">SUMIFS('Knocking Metrics - Raw'!$F:$F,'Knocking Metrics - Raw'!$B:$B,'Ambassadors - By Rep'!$A111,'Knocking Metrics - Raw'!$A:$A,'Ambassadors - By Rep'!$B$2-1)</f>
        <v>0</v>
      </c>
      <c r="D111" s="23">
        <f ca="1">SUMIFS('Knocking Metrics - Raw'!$G:$G,'Knocking Metrics - Raw'!$B:$B,'Ambassadors - By Rep'!$A111,'Knocking Metrics - Raw'!$A:$A,'Ambassadors - By Rep'!$B$2-1)</f>
        <v>0</v>
      </c>
      <c r="E111" s="23">
        <f ca="1">SUMIFS('Sales Appointments - Raw'!$O:$O,'Sales Appointments - Raw'!$B:$B,'Ambassadors - By Rep'!$A111,'Sales Appointments - Raw'!$E:$E,'Ambassadors - By Rep'!$B$2-1)</f>
        <v>0</v>
      </c>
      <c r="F111" s="34">
        <f ca="1">COUNTIFS('Opportunities - Raw'!$C:$C,'Ambassadors - By Rep'!A111,'Opportunities - Raw'!$B:$B,'Ambassadors - By Rep'!$B$2-1)</f>
        <v>0</v>
      </c>
      <c r="G111" s="23">
        <f ca="1">SUMIFS('Knocking Metrics - Raw'!$F:$F,'Knocking Metrics - Raw'!$B:$B,'Ambassadors - By Rep'!$A111,'Knocking Metrics - Raw'!$A:$A,"&gt;="&amp;'Ambassadors - By Rep'!$B$3)</f>
        <v>0</v>
      </c>
      <c r="H111" s="23">
        <f ca="1">SUMIFS('Knocking Metrics - Raw'!$G:$G,'Knocking Metrics - Raw'!$B:$B,'Ambassadors - By Rep'!$A111,'Knocking Metrics - Raw'!$A:$A,"&gt;="&amp;'Ambassadors - By Rep'!$B$3)</f>
        <v>0</v>
      </c>
      <c r="I111" s="23">
        <f ca="1">SUMIFS('Sales Appointments - Raw'!$O:$O,'Sales Appointments - Raw'!$B:$B,'Ambassadors - By Rep'!$A111,'Sales Appointments - Raw'!$E:$E,"&gt;="&amp;'Ambassadors - By Rep'!$B$3)</f>
        <v>0</v>
      </c>
      <c r="J111" s="23">
        <f ca="1">COUNTIFS('Opportunities - Raw'!$C:$C,'Ambassadors - By Rep'!$A111,'Opportunities - Raw'!$B:$B,"&gt;="&amp;'Ambassadors - By Rep'!$B$3)</f>
        <v>0</v>
      </c>
      <c r="K111" s="20">
        <f ca="1">MIN(IFERROR($I111/COUNTIFS('Sales Appointments - Raw'!$B:$B,'Ambassadors - By Rep'!$A111,'Sales Appointments - Raw'!$E:$E,"&gt;="&amp;'Ambassadors - By Rep'!$B$3,'Sales Appointments - Raw'!$L:$L,FALSE),0),1)</f>
        <v>0</v>
      </c>
      <c r="L111" s="33">
        <f ca="1">COUNTIFS('Knocking Metrics - Raw'!$B:$B,'Ambassadors - By Rep'!$A111,'Knocking Metrics - Raw'!$A:$A,"&gt;="&amp;'Ambassadors - By Rep'!$B$4)</f>
        <v>0</v>
      </c>
      <c r="M111" s="23">
        <f ca="1">SUMIFS('Knocking Metrics - Raw'!$F:$F,'Knocking Metrics - Raw'!$B:$B,'Ambassadors - By Rep'!$A111,'Knocking Metrics - Raw'!$A:$A,"&gt;="&amp;'Ambassadors - By Rep'!$B$4)</f>
        <v>0</v>
      </c>
      <c r="N111" s="23">
        <f t="shared" ca="1" si="3"/>
        <v>0</v>
      </c>
      <c r="O111" s="23">
        <f ca="1">SUMIFS('Knocking Metrics - Raw'!$G:$G,'Knocking Metrics - Raw'!$B:$B,'Ambassadors - By Rep'!$A111,'Knocking Metrics - Raw'!$A:$A,"&gt;="&amp;'Ambassadors - By Rep'!$B$4)</f>
        <v>0</v>
      </c>
      <c r="P111" s="23">
        <f ca="1">SUMIFS('Sales Appointments - Raw'!$O:$O,'Sales Appointments - Raw'!$B:$B,'Ambassadors - By Rep'!$A111,'Sales Appointments - Raw'!$E:$E,"&gt;="&amp;'Ambassadors - By Rep'!$B$4)</f>
        <v>0</v>
      </c>
      <c r="Q111" s="23">
        <f ca="1">COUNTIFS('Opportunities - Raw'!$C:$C,'Ambassadors - By Rep'!$A111,'Opportunities - Raw'!$B:$B,"&gt;="&amp;'Ambassadors - By Rep'!$B$4)</f>
        <v>0</v>
      </c>
      <c r="R111" s="20">
        <f ca="1">MIN(IFERROR($I111/COUNTIFS('Sales Appointments - Raw'!$B:$B,'Ambassadors - By Rep'!$A111,'Sales Appointments - Raw'!$E:$E,"&gt;="&amp;'Ambassadors - By Rep'!$B$4,'Sales Appointments - Raw'!$L:$L,FALSE),0),1)</f>
        <v>0</v>
      </c>
      <c r="S111" s="23">
        <f ca="1">COUNTIFS('Opportunities - Raw'!$C:$C,'Ambassadors - By Rep'!$A111,'Opportunities - Raw'!$H:$H,"&gt;="&amp;'Ambassadors - By Rep'!$B$4)</f>
        <v>0</v>
      </c>
      <c r="T111" s="34">
        <f ca="1">COUNTIFS('Opportunities - Raw'!$C:$C,'Ambassadors - By Rep'!$A111,'Opportunities - Raw'!$I:$I,"&gt;="&amp;'Ambassadors - By Rep'!$B$4)</f>
        <v>0</v>
      </c>
    </row>
    <row r="112" spans="1:20" x14ac:dyDescent="0.3">
      <c r="A112" s="6"/>
      <c r="B112" s="21"/>
      <c r="C112" s="33">
        <f ca="1">SUMIFS('Knocking Metrics - Raw'!$F:$F,'Knocking Metrics - Raw'!$B:$B,'Ambassadors - By Rep'!$A112,'Knocking Metrics - Raw'!$A:$A,'Ambassadors - By Rep'!$B$2-1)</f>
        <v>0</v>
      </c>
      <c r="D112" s="23">
        <f ca="1">SUMIFS('Knocking Metrics - Raw'!$G:$G,'Knocking Metrics - Raw'!$B:$B,'Ambassadors - By Rep'!$A112,'Knocking Metrics - Raw'!$A:$A,'Ambassadors - By Rep'!$B$2-1)</f>
        <v>0</v>
      </c>
      <c r="E112" s="23">
        <f ca="1">SUMIFS('Sales Appointments - Raw'!$O:$O,'Sales Appointments - Raw'!$B:$B,'Ambassadors - By Rep'!$A112,'Sales Appointments - Raw'!$E:$E,'Ambassadors - By Rep'!$B$2-1)</f>
        <v>0</v>
      </c>
      <c r="F112" s="34">
        <f ca="1">COUNTIFS('Opportunities - Raw'!$C:$C,'Ambassadors - By Rep'!A112,'Opportunities - Raw'!$B:$B,'Ambassadors - By Rep'!$B$2-1)</f>
        <v>0</v>
      </c>
      <c r="G112" s="23">
        <f ca="1">SUMIFS('Knocking Metrics - Raw'!$F:$F,'Knocking Metrics - Raw'!$B:$B,'Ambassadors - By Rep'!$A112,'Knocking Metrics - Raw'!$A:$A,"&gt;="&amp;'Ambassadors - By Rep'!$B$3)</f>
        <v>0</v>
      </c>
      <c r="H112" s="23">
        <f ca="1">SUMIFS('Knocking Metrics - Raw'!$G:$G,'Knocking Metrics - Raw'!$B:$B,'Ambassadors - By Rep'!$A112,'Knocking Metrics - Raw'!$A:$A,"&gt;="&amp;'Ambassadors - By Rep'!$B$3)</f>
        <v>0</v>
      </c>
      <c r="I112" s="23">
        <f ca="1">SUMIFS('Sales Appointments - Raw'!$O:$O,'Sales Appointments - Raw'!$B:$B,'Ambassadors - By Rep'!$A112,'Sales Appointments - Raw'!$E:$E,"&gt;="&amp;'Ambassadors - By Rep'!$B$3)</f>
        <v>0</v>
      </c>
      <c r="J112" s="23">
        <f ca="1">COUNTIFS('Opportunities - Raw'!$C:$C,'Ambassadors - By Rep'!$A112,'Opportunities - Raw'!$B:$B,"&gt;="&amp;'Ambassadors - By Rep'!$B$3)</f>
        <v>0</v>
      </c>
      <c r="K112" s="20">
        <f ca="1">MIN(IFERROR($I112/COUNTIFS('Sales Appointments - Raw'!$B:$B,'Ambassadors - By Rep'!$A112,'Sales Appointments - Raw'!$E:$E,"&gt;="&amp;'Ambassadors - By Rep'!$B$3,'Sales Appointments - Raw'!$L:$L,FALSE),0),1)</f>
        <v>0</v>
      </c>
      <c r="L112" s="33">
        <f ca="1">COUNTIFS('Knocking Metrics - Raw'!$B:$B,'Ambassadors - By Rep'!$A112,'Knocking Metrics - Raw'!$A:$A,"&gt;="&amp;'Ambassadors - By Rep'!$B$4)</f>
        <v>0</v>
      </c>
      <c r="M112" s="23">
        <f ca="1">SUMIFS('Knocking Metrics - Raw'!$F:$F,'Knocking Metrics - Raw'!$B:$B,'Ambassadors - By Rep'!$A112,'Knocking Metrics - Raw'!$A:$A,"&gt;="&amp;'Ambassadors - By Rep'!$B$4)</f>
        <v>0</v>
      </c>
      <c r="N112" s="23">
        <f t="shared" ca="1" si="3"/>
        <v>0</v>
      </c>
      <c r="O112" s="23">
        <f ca="1">SUMIFS('Knocking Metrics - Raw'!$G:$G,'Knocking Metrics - Raw'!$B:$B,'Ambassadors - By Rep'!$A112,'Knocking Metrics - Raw'!$A:$A,"&gt;="&amp;'Ambassadors - By Rep'!$B$4)</f>
        <v>0</v>
      </c>
      <c r="P112" s="23">
        <f ca="1">SUMIFS('Sales Appointments - Raw'!$O:$O,'Sales Appointments - Raw'!$B:$B,'Ambassadors - By Rep'!$A112,'Sales Appointments - Raw'!$E:$E,"&gt;="&amp;'Ambassadors - By Rep'!$B$4)</f>
        <v>0</v>
      </c>
      <c r="Q112" s="23">
        <f ca="1">COUNTIFS('Opportunities - Raw'!$C:$C,'Ambassadors - By Rep'!$A112,'Opportunities - Raw'!$B:$B,"&gt;="&amp;'Ambassadors - By Rep'!$B$4)</f>
        <v>0</v>
      </c>
      <c r="R112" s="20">
        <f ca="1">MIN(IFERROR($I112/COUNTIFS('Sales Appointments - Raw'!$B:$B,'Ambassadors - By Rep'!$A112,'Sales Appointments - Raw'!$E:$E,"&gt;="&amp;'Ambassadors - By Rep'!$B$4,'Sales Appointments - Raw'!$L:$L,FALSE),0),1)</f>
        <v>0</v>
      </c>
      <c r="S112" s="23">
        <f ca="1">COUNTIFS('Opportunities - Raw'!$C:$C,'Ambassadors - By Rep'!$A112,'Opportunities - Raw'!$H:$H,"&gt;="&amp;'Ambassadors - By Rep'!$B$4)</f>
        <v>0</v>
      </c>
      <c r="T112" s="34">
        <f ca="1">COUNTIFS('Opportunities - Raw'!$C:$C,'Ambassadors - By Rep'!$A112,'Opportunities - Raw'!$I:$I,"&gt;="&amp;'Ambassadors - By Rep'!$B$4)</f>
        <v>0</v>
      </c>
    </row>
    <row r="113" spans="1:20" x14ac:dyDescent="0.3">
      <c r="A113" s="6"/>
      <c r="B113" s="21"/>
      <c r="C113" s="33">
        <f ca="1">SUMIFS('Knocking Metrics - Raw'!$F:$F,'Knocking Metrics - Raw'!$B:$B,'Ambassadors - By Rep'!$A113,'Knocking Metrics - Raw'!$A:$A,'Ambassadors - By Rep'!$B$2-1)</f>
        <v>0</v>
      </c>
      <c r="D113" s="23">
        <f ca="1">SUMIFS('Knocking Metrics - Raw'!$G:$G,'Knocking Metrics - Raw'!$B:$B,'Ambassadors - By Rep'!$A113,'Knocking Metrics - Raw'!$A:$A,'Ambassadors - By Rep'!$B$2-1)</f>
        <v>0</v>
      </c>
      <c r="E113" s="23">
        <f ca="1">SUMIFS('Sales Appointments - Raw'!$O:$O,'Sales Appointments - Raw'!$B:$B,'Ambassadors - By Rep'!$A113,'Sales Appointments - Raw'!$E:$E,'Ambassadors - By Rep'!$B$2-1)</f>
        <v>0</v>
      </c>
      <c r="F113" s="34">
        <f ca="1">COUNTIFS('Opportunities - Raw'!$C:$C,'Ambassadors - By Rep'!A113,'Opportunities - Raw'!$B:$B,'Ambassadors - By Rep'!$B$2-1)</f>
        <v>0</v>
      </c>
      <c r="G113" s="23">
        <f ca="1">SUMIFS('Knocking Metrics - Raw'!$F:$F,'Knocking Metrics - Raw'!$B:$B,'Ambassadors - By Rep'!$A113,'Knocking Metrics - Raw'!$A:$A,"&gt;="&amp;'Ambassadors - By Rep'!$B$3)</f>
        <v>0</v>
      </c>
      <c r="H113" s="23">
        <f ca="1">SUMIFS('Knocking Metrics - Raw'!$G:$G,'Knocking Metrics - Raw'!$B:$B,'Ambassadors - By Rep'!$A113,'Knocking Metrics - Raw'!$A:$A,"&gt;="&amp;'Ambassadors - By Rep'!$B$3)</f>
        <v>0</v>
      </c>
      <c r="I113" s="23">
        <f ca="1">SUMIFS('Sales Appointments - Raw'!$O:$O,'Sales Appointments - Raw'!$B:$B,'Ambassadors - By Rep'!$A113,'Sales Appointments - Raw'!$E:$E,"&gt;="&amp;'Ambassadors - By Rep'!$B$3)</f>
        <v>0</v>
      </c>
      <c r="J113" s="23">
        <f ca="1">COUNTIFS('Opportunities - Raw'!$C:$C,'Ambassadors - By Rep'!$A113,'Opportunities - Raw'!$B:$B,"&gt;="&amp;'Ambassadors - By Rep'!$B$3)</f>
        <v>0</v>
      </c>
      <c r="K113" s="20">
        <f ca="1">MIN(IFERROR($I113/COUNTIFS('Sales Appointments - Raw'!$B:$B,'Ambassadors - By Rep'!$A113,'Sales Appointments - Raw'!$E:$E,"&gt;="&amp;'Ambassadors - By Rep'!$B$3,'Sales Appointments - Raw'!$L:$L,FALSE),0),1)</f>
        <v>0</v>
      </c>
      <c r="L113" s="33">
        <f ca="1">COUNTIFS('Knocking Metrics - Raw'!$B:$B,'Ambassadors - By Rep'!$A113,'Knocking Metrics - Raw'!$A:$A,"&gt;="&amp;'Ambassadors - By Rep'!$B$4)</f>
        <v>0</v>
      </c>
      <c r="M113" s="23">
        <f ca="1">SUMIFS('Knocking Metrics - Raw'!$F:$F,'Knocking Metrics - Raw'!$B:$B,'Ambassadors - By Rep'!$A113,'Knocking Metrics - Raw'!$A:$A,"&gt;="&amp;'Ambassadors - By Rep'!$B$4)</f>
        <v>0</v>
      </c>
      <c r="N113" s="23">
        <f t="shared" ca="1" si="3"/>
        <v>0</v>
      </c>
      <c r="O113" s="23">
        <f ca="1">SUMIFS('Knocking Metrics - Raw'!$G:$G,'Knocking Metrics - Raw'!$B:$B,'Ambassadors - By Rep'!$A113,'Knocking Metrics - Raw'!$A:$A,"&gt;="&amp;'Ambassadors - By Rep'!$B$4)</f>
        <v>0</v>
      </c>
      <c r="P113" s="23">
        <f ca="1">SUMIFS('Sales Appointments - Raw'!$O:$O,'Sales Appointments - Raw'!$B:$B,'Ambassadors - By Rep'!$A113,'Sales Appointments - Raw'!$E:$E,"&gt;="&amp;'Ambassadors - By Rep'!$B$4)</f>
        <v>0</v>
      </c>
      <c r="Q113" s="23">
        <f ca="1">COUNTIFS('Opportunities - Raw'!$C:$C,'Ambassadors - By Rep'!$A113,'Opportunities - Raw'!$B:$B,"&gt;="&amp;'Ambassadors - By Rep'!$B$4)</f>
        <v>0</v>
      </c>
      <c r="R113" s="20">
        <f ca="1">MIN(IFERROR($I113/COUNTIFS('Sales Appointments - Raw'!$B:$B,'Ambassadors - By Rep'!$A113,'Sales Appointments - Raw'!$E:$E,"&gt;="&amp;'Ambassadors - By Rep'!$B$4,'Sales Appointments - Raw'!$L:$L,FALSE),0),1)</f>
        <v>0</v>
      </c>
      <c r="S113" s="23">
        <f ca="1">COUNTIFS('Opportunities - Raw'!$C:$C,'Ambassadors - By Rep'!$A113,'Opportunities - Raw'!$H:$H,"&gt;="&amp;'Ambassadors - By Rep'!$B$4)</f>
        <v>0</v>
      </c>
      <c r="T113" s="34">
        <f ca="1">COUNTIFS('Opportunities - Raw'!$C:$C,'Ambassadors - By Rep'!$A113,'Opportunities - Raw'!$I:$I,"&gt;="&amp;'Ambassadors - By Rep'!$B$4)</f>
        <v>0</v>
      </c>
    </row>
    <row r="114" spans="1:20" x14ac:dyDescent="0.3">
      <c r="A114" s="6"/>
      <c r="B114" s="21"/>
      <c r="C114" s="33">
        <f ca="1">SUMIFS('Knocking Metrics - Raw'!$F:$F,'Knocking Metrics - Raw'!$B:$B,'Ambassadors - By Rep'!$A114,'Knocking Metrics - Raw'!$A:$A,'Ambassadors - By Rep'!$B$2-1)</f>
        <v>0</v>
      </c>
      <c r="D114" s="23">
        <f ca="1">SUMIFS('Knocking Metrics - Raw'!$G:$G,'Knocking Metrics - Raw'!$B:$B,'Ambassadors - By Rep'!$A114,'Knocking Metrics - Raw'!$A:$A,'Ambassadors - By Rep'!$B$2-1)</f>
        <v>0</v>
      </c>
      <c r="E114" s="23">
        <f ca="1">SUMIFS('Sales Appointments - Raw'!$O:$O,'Sales Appointments - Raw'!$B:$B,'Ambassadors - By Rep'!$A114,'Sales Appointments - Raw'!$E:$E,'Ambassadors - By Rep'!$B$2-1)</f>
        <v>0</v>
      </c>
      <c r="F114" s="34">
        <f ca="1">COUNTIFS('Opportunities - Raw'!$C:$C,'Ambassadors - By Rep'!A114,'Opportunities - Raw'!$B:$B,'Ambassadors - By Rep'!$B$2-1)</f>
        <v>0</v>
      </c>
      <c r="G114" s="23">
        <f ca="1">SUMIFS('Knocking Metrics - Raw'!$F:$F,'Knocking Metrics - Raw'!$B:$B,'Ambassadors - By Rep'!$A114,'Knocking Metrics - Raw'!$A:$A,"&gt;="&amp;'Ambassadors - By Rep'!$B$3)</f>
        <v>0</v>
      </c>
      <c r="H114" s="23">
        <f ca="1">SUMIFS('Knocking Metrics - Raw'!$G:$G,'Knocking Metrics - Raw'!$B:$B,'Ambassadors - By Rep'!$A114,'Knocking Metrics - Raw'!$A:$A,"&gt;="&amp;'Ambassadors - By Rep'!$B$3)</f>
        <v>0</v>
      </c>
      <c r="I114" s="23">
        <f ca="1">SUMIFS('Sales Appointments - Raw'!$O:$O,'Sales Appointments - Raw'!$B:$B,'Ambassadors - By Rep'!$A114,'Sales Appointments - Raw'!$E:$E,"&gt;="&amp;'Ambassadors - By Rep'!$B$3)</f>
        <v>0</v>
      </c>
      <c r="J114" s="23">
        <f ca="1">COUNTIFS('Opportunities - Raw'!$C:$C,'Ambassadors - By Rep'!$A114,'Opportunities - Raw'!$B:$B,"&gt;="&amp;'Ambassadors - By Rep'!$B$3)</f>
        <v>0</v>
      </c>
      <c r="K114" s="20">
        <f ca="1">MIN(IFERROR($I114/COUNTIFS('Sales Appointments - Raw'!$B:$B,'Ambassadors - By Rep'!$A114,'Sales Appointments - Raw'!$E:$E,"&gt;="&amp;'Ambassadors - By Rep'!$B$3,'Sales Appointments - Raw'!$L:$L,FALSE),0),1)</f>
        <v>0</v>
      </c>
      <c r="L114" s="33">
        <f ca="1">COUNTIFS('Knocking Metrics - Raw'!$B:$B,'Ambassadors - By Rep'!$A114,'Knocking Metrics - Raw'!$A:$A,"&gt;="&amp;'Ambassadors - By Rep'!$B$4)</f>
        <v>0</v>
      </c>
      <c r="M114" s="23">
        <f ca="1">SUMIFS('Knocking Metrics - Raw'!$F:$F,'Knocking Metrics - Raw'!$B:$B,'Ambassadors - By Rep'!$A114,'Knocking Metrics - Raw'!$A:$A,"&gt;="&amp;'Ambassadors - By Rep'!$B$4)</f>
        <v>0</v>
      </c>
      <c r="N114" s="23">
        <f t="shared" ca="1" si="3"/>
        <v>0</v>
      </c>
      <c r="O114" s="23">
        <f ca="1">SUMIFS('Knocking Metrics - Raw'!$G:$G,'Knocking Metrics - Raw'!$B:$B,'Ambassadors - By Rep'!$A114,'Knocking Metrics - Raw'!$A:$A,"&gt;="&amp;'Ambassadors - By Rep'!$B$4)</f>
        <v>0</v>
      </c>
      <c r="P114" s="23">
        <f ca="1">SUMIFS('Sales Appointments - Raw'!$O:$O,'Sales Appointments - Raw'!$B:$B,'Ambassadors - By Rep'!$A114,'Sales Appointments - Raw'!$E:$E,"&gt;="&amp;'Ambassadors - By Rep'!$B$4)</f>
        <v>0</v>
      </c>
      <c r="Q114" s="23">
        <f ca="1">COUNTIFS('Opportunities - Raw'!$C:$C,'Ambassadors - By Rep'!$A114,'Opportunities - Raw'!$B:$B,"&gt;="&amp;'Ambassadors - By Rep'!$B$4)</f>
        <v>0</v>
      </c>
      <c r="R114" s="20">
        <f ca="1">MIN(IFERROR($I114/COUNTIFS('Sales Appointments - Raw'!$B:$B,'Ambassadors - By Rep'!$A114,'Sales Appointments - Raw'!$E:$E,"&gt;="&amp;'Ambassadors - By Rep'!$B$4,'Sales Appointments - Raw'!$L:$L,FALSE),0),1)</f>
        <v>0</v>
      </c>
      <c r="S114" s="23">
        <f ca="1">COUNTIFS('Opportunities - Raw'!$C:$C,'Ambassadors - By Rep'!$A114,'Opportunities - Raw'!$H:$H,"&gt;="&amp;'Ambassadors - By Rep'!$B$4)</f>
        <v>0</v>
      </c>
      <c r="T114" s="34">
        <f ca="1">COUNTIFS('Opportunities - Raw'!$C:$C,'Ambassadors - By Rep'!$A114,'Opportunities - Raw'!$I:$I,"&gt;="&amp;'Ambassadors - By Rep'!$B$4)</f>
        <v>0</v>
      </c>
    </row>
    <row r="115" spans="1:20" x14ac:dyDescent="0.3">
      <c r="A115" s="6"/>
      <c r="B115" s="21"/>
      <c r="C115" s="33">
        <f ca="1">SUMIFS('Knocking Metrics - Raw'!$F:$F,'Knocking Metrics - Raw'!$B:$B,'Ambassadors - By Rep'!$A115,'Knocking Metrics - Raw'!$A:$A,'Ambassadors - By Rep'!$B$2-1)</f>
        <v>0</v>
      </c>
      <c r="D115" s="23">
        <f ca="1">SUMIFS('Knocking Metrics - Raw'!$G:$G,'Knocking Metrics - Raw'!$B:$B,'Ambassadors - By Rep'!$A115,'Knocking Metrics - Raw'!$A:$A,'Ambassadors - By Rep'!$B$2-1)</f>
        <v>0</v>
      </c>
      <c r="E115" s="23">
        <f ca="1">SUMIFS('Sales Appointments - Raw'!$O:$O,'Sales Appointments - Raw'!$B:$B,'Ambassadors - By Rep'!$A115,'Sales Appointments - Raw'!$E:$E,'Ambassadors - By Rep'!$B$2-1)</f>
        <v>0</v>
      </c>
      <c r="F115" s="34">
        <f ca="1">COUNTIFS('Opportunities - Raw'!$C:$C,'Ambassadors - By Rep'!A115,'Opportunities - Raw'!$B:$B,'Ambassadors - By Rep'!$B$2-1)</f>
        <v>0</v>
      </c>
      <c r="G115" s="23">
        <f ca="1">SUMIFS('Knocking Metrics - Raw'!$F:$F,'Knocking Metrics - Raw'!$B:$B,'Ambassadors - By Rep'!$A115,'Knocking Metrics - Raw'!$A:$A,"&gt;="&amp;'Ambassadors - By Rep'!$B$3)</f>
        <v>0</v>
      </c>
      <c r="H115" s="23">
        <f ca="1">SUMIFS('Knocking Metrics - Raw'!$G:$G,'Knocking Metrics - Raw'!$B:$B,'Ambassadors - By Rep'!$A115,'Knocking Metrics - Raw'!$A:$A,"&gt;="&amp;'Ambassadors - By Rep'!$B$3)</f>
        <v>0</v>
      </c>
      <c r="I115" s="23">
        <f ca="1">SUMIFS('Sales Appointments - Raw'!$O:$O,'Sales Appointments - Raw'!$B:$B,'Ambassadors - By Rep'!$A115,'Sales Appointments - Raw'!$E:$E,"&gt;="&amp;'Ambassadors - By Rep'!$B$3)</f>
        <v>0</v>
      </c>
      <c r="J115" s="23">
        <f ca="1">COUNTIFS('Opportunities - Raw'!$C:$C,'Ambassadors - By Rep'!$A115,'Opportunities - Raw'!$B:$B,"&gt;="&amp;'Ambassadors - By Rep'!$B$3)</f>
        <v>0</v>
      </c>
      <c r="K115" s="20">
        <f ca="1">MIN(IFERROR($I115/COUNTIFS('Sales Appointments - Raw'!$B:$B,'Ambassadors - By Rep'!$A115,'Sales Appointments - Raw'!$E:$E,"&gt;="&amp;'Ambassadors - By Rep'!$B$3,'Sales Appointments - Raw'!$L:$L,FALSE),0),1)</f>
        <v>0</v>
      </c>
      <c r="L115" s="33">
        <f ca="1">COUNTIFS('Knocking Metrics - Raw'!$B:$B,'Ambassadors - By Rep'!$A115,'Knocking Metrics - Raw'!$A:$A,"&gt;="&amp;'Ambassadors - By Rep'!$B$4)</f>
        <v>0</v>
      </c>
      <c r="M115" s="23">
        <f ca="1">SUMIFS('Knocking Metrics - Raw'!$F:$F,'Knocking Metrics - Raw'!$B:$B,'Ambassadors - By Rep'!$A115,'Knocking Metrics - Raw'!$A:$A,"&gt;="&amp;'Ambassadors - By Rep'!$B$4)</f>
        <v>0</v>
      </c>
      <c r="N115" s="23">
        <f t="shared" ca="1" si="3"/>
        <v>0</v>
      </c>
      <c r="O115" s="23">
        <f ca="1">SUMIFS('Knocking Metrics - Raw'!$G:$G,'Knocking Metrics - Raw'!$B:$B,'Ambassadors - By Rep'!$A115,'Knocking Metrics - Raw'!$A:$A,"&gt;="&amp;'Ambassadors - By Rep'!$B$4)</f>
        <v>0</v>
      </c>
      <c r="P115" s="23">
        <f ca="1">SUMIFS('Sales Appointments - Raw'!$O:$O,'Sales Appointments - Raw'!$B:$B,'Ambassadors - By Rep'!$A115,'Sales Appointments - Raw'!$E:$E,"&gt;="&amp;'Ambassadors - By Rep'!$B$4)</f>
        <v>0</v>
      </c>
      <c r="Q115" s="23">
        <f ca="1">COUNTIFS('Opportunities - Raw'!$C:$C,'Ambassadors - By Rep'!$A115,'Opportunities - Raw'!$B:$B,"&gt;="&amp;'Ambassadors - By Rep'!$B$4)</f>
        <v>0</v>
      </c>
      <c r="R115" s="20">
        <f ca="1">MIN(IFERROR($I115/COUNTIFS('Sales Appointments - Raw'!$B:$B,'Ambassadors - By Rep'!$A115,'Sales Appointments - Raw'!$E:$E,"&gt;="&amp;'Ambassadors - By Rep'!$B$4,'Sales Appointments - Raw'!$L:$L,FALSE),0),1)</f>
        <v>0</v>
      </c>
      <c r="S115" s="23">
        <f ca="1">COUNTIFS('Opportunities - Raw'!$C:$C,'Ambassadors - By Rep'!$A115,'Opportunities - Raw'!$H:$H,"&gt;="&amp;'Ambassadors - By Rep'!$B$4)</f>
        <v>0</v>
      </c>
      <c r="T115" s="34">
        <f ca="1">COUNTIFS('Opportunities - Raw'!$C:$C,'Ambassadors - By Rep'!$A115,'Opportunities - Raw'!$I:$I,"&gt;="&amp;'Ambassadors - By Rep'!$B$4)</f>
        <v>0</v>
      </c>
    </row>
    <row r="116" spans="1:20" x14ac:dyDescent="0.3">
      <c r="A116" s="6"/>
      <c r="B116" s="21"/>
      <c r="C116" s="33">
        <f ca="1">SUMIFS('Knocking Metrics - Raw'!$F:$F,'Knocking Metrics - Raw'!$B:$B,'Ambassadors - By Rep'!$A116,'Knocking Metrics - Raw'!$A:$A,'Ambassadors - By Rep'!$B$2-1)</f>
        <v>0</v>
      </c>
      <c r="D116" s="23">
        <f ca="1">SUMIFS('Knocking Metrics - Raw'!$G:$G,'Knocking Metrics - Raw'!$B:$B,'Ambassadors - By Rep'!$A116,'Knocking Metrics - Raw'!$A:$A,'Ambassadors - By Rep'!$B$2-1)</f>
        <v>0</v>
      </c>
      <c r="E116" s="23">
        <f ca="1">SUMIFS('Sales Appointments - Raw'!$O:$O,'Sales Appointments - Raw'!$B:$B,'Ambassadors - By Rep'!$A116,'Sales Appointments - Raw'!$E:$E,'Ambassadors - By Rep'!$B$2-1)</f>
        <v>0</v>
      </c>
      <c r="F116" s="34">
        <f ca="1">COUNTIFS('Opportunities - Raw'!$C:$C,'Ambassadors - By Rep'!A116,'Opportunities - Raw'!$B:$B,'Ambassadors - By Rep'!$B$2-1)</f>
        <v>0</v>
      </c>
      <c r="G116" s="23">
        <f ca="1">SUMIFS('Knocking Metrics - Raw'!$F:$F,'Knocking Metrics - Raw'!$B:$B,'Ambassadors - By Rep'!$A116,'Knocking Metrics - Raw'!$A:$A,"&gt;="&amp;'Ambassadors - By Rep'!$B$3)</f>
        <v>0</v>
      </c>
      <c r="H116" s="23">
        <f ca="1">SUMIFS('Knocking Metrics - Raw'!$G:$G,'Knocking Metrics - Raw'!$B:$B,'Ambassadors - By Rep'!$A116,'Knocking Metrics - Raw'!$A:$A,"&gt;="&amp;'Ambassadors - By Rep'!$B$3)</f>
        <v>0</v>
      </c>
      <c r="I116" s="23">
        <f ca="1">SUMIFS('Sales Appointments - Raw'!$O:$O,'Sales Appointments - Raw'!$B:$B,'Ambassadors - By Rep'!$A116,'Sales Appointments - Raw'!$E:$E,"&gt;="&amp;'Ambassadors - By Rep'!$B$3)</f>
        <v>0</v>
      </c>
      <c r="J116" s="23">
        <f ca="1">COUNTIFS('Opportunities - Raw'!$C:$C,'Ambassadors - By Rep'!$A116,'Opportunities - Raw'!$B:$B,"&gt;="&amp;'Ambassadors - By Rep'!$B$3)</f>
        <v>0</v>
      </c>
      <c r="K116" s="20">
        <f ca="1">MIN(IFERROR($I116/COUNTIFS('Sales Appointments - Raw'!$B:$B,'Ambassadors - By Rep'!$A116,'Sales Appointments - Raw'!$E:$E,"&gt;="&amp;'Ambassadors - By Rep'!$B$3,'Sales Appointments - Raw'!$L:$L,FALSE),0),1)</f>
        <v>0</v>
      </c>
      <c r="L116" s="33">
        <f ca="1">COUNTIFS('Knocking Metrics - Raw'!$B:$B,'Ambassadors - By Rep'!$A116,'Knocking Metrics - Raw'!$A:$A,"&gt;="&amp;'Ambassadors - By Rep'!$B$4)</f>
        <v>0</v>
      </c>
      <c r="M116" s="23">
        <f ca="1">SUMIFS('Knocking Metrics - Raw'!$F:$F,'Knocking Metrics - Raw'!$B:$B,'Ambassadors - By Rep'!$A116,'Knocking Metrics - Raw'!$A:$A,"&gt;="&amp;'Ambassadors - By Rep'!$B$4)</f>
        <v>0</v>
      </c>
      <c r="N116" s="23">
        <f t="shared" ca="1" si="3"/>
        <v>0</v>
      </c>
      <c r="O116" s="23">
        <f ca="1">SUMIFS('Knocking Metrics - Raw'!$G:$G,'Knocking Metrics - Raw'!$B:$B,'Ambassadors - By Rep'!$A116,'Knocking Metrics - Raw'!$A:$A,"&gt;="&amp;'Ambassadors - By Rep'!$B$4)</f>
        <v>0</v>
      </c>
      <c r="P116" s="23">
        <f ca="1">SUMIFS('Sales Appointments - Raw'!$O:$O,'Sales Appointments - Raw'!$B:$B,'Ambassadors - By Rep'!$A116,'Sales Appointments - Raw'!$E:$E,"&gt;="&amp;'Ambassadors - By Rep'!$B$4)</f>
        <v>0</v>
      </c>
      <c r="Q116" s="23">
        <f ca="1">COUNTIFS('Opportunities - Raw'!$C:$C,'Ambassadors - By Rep'!$A116,'Opportunities - Raw'!$B:$B,"&gt;="&amp;'Ambassadors - By Rep'!$B$4)</f>
        <v>0</v>
      </c>
      <c r="R116" s="20">
        <f ca="1">MIN(IFERROR($I116/COUNTIFS('Sales Appointments - Raw'!$B:$B,'Ambassadors - By Rep'!$A116,'Sales Appointments - Raw'!$E:$E,"&gt;="&amp;'Ambassadors - By Rep'!$B$4,'Sales Appointments - Raw'!$L:$L,FALSE),0),1)</f>
        <v>0</v>
      </c>
      <c r="S116" s="23">
        <f ca="1">COUNTIFS('Opportunities - Raw'!$C:$C,'Ambassadors - By Rep'!$A116,'Opportunities - Raw'!$H:$H,"&gt;="&amp;'Ambassadors - By Rep'!$B$4)</f>
        <v>0</v>
      </c>
      <c r="T116" s="34">
        <f ca="1">COUNTIFS('Opportunities - Raw'!$C:$C,'Ambassadors - By Rep'!$A116,'Opportunities - Raw'!$I:$I,"&gt;="&amp;'Ambassadors - By Rep'!$B$4)</f>
        <v>0</v>
      </c>
    </row>
    <row r="117" spans="1:20" x14ac:dyDescent="0.3">
      <c r="A117" s="6"/>
      <c r="B117" s="21"/>
      <c r="C117" s="33">
        <f ca="1">SUMIFS('Knocking Metrics - Raw'!$F:$F,'Knocking Metrics - Raw'!$B:$B,'Ambassadors - By Rep'!$A117,'Knocking Metrics - Raw'!$A:$A,'Ambassadors - By Rep'!$B$2-1)</f>
        <v>0</v>
      </c>
      <c r="D117" s="23">
        <f ca="1">SUMIFS('Knocking Metrics - Raw'!$G:$G,'Knocking Metrics - Raw'!$B:$B,'Ambassadors - By Rep'!$A117,'Knocking Metrics - Raw'!$A:$A,'Ambassadors - By Rep'!$B$2-1)</f>
        <v>0</v>
      </c>
      <c r="E117" s="23">
        <f ca="1">SUMIFS('Sales Appointments - Raw'!$O:$O,'Sales Appointments - Raw'!$B:$B,'Ambassadors - By Rep'!$A117,'Sales Appointments - Raw'!$E:$E,'Ambassadors - By Rep'!$B$2-1)</f>
        <v>0</v>
      </c>
      <c r="F117" s="34">
        <f ca="1">COUNTIFS('Opportunities - Raw'!$C:$C,'Ambassadors - By Rep'!A117,'Opportunities - Raw'!$B:$B,'Ambassadors - By Rep'!$B$2-1)</f>
        <v>0</v>
      </c>
      <c r="G117" s="23">
        <f ca="1">SUMIFS('Knocking Metrics - Raw'!$F:$F,'Knocking Metrics - Raw'!$B:$B,'Ambassadors - By Rep'!$A117,'Knocking Metrics - Raw'!$A:$A,"&gt;="&amp;'Ambassadors - By Rep'!$B$3)</f>
        <v>0</v>
      </c>
      <c r="H117" s="23">
        <f ca="1">SUMIFS('Knocking Metrics - Raw'!$G:$G,'Knocking Metrics - Raw'!$B:$B,'Ambassadors - By Rep'!$A117,'Knocking Metrics - Raw'!$A:$A,"&gt;="&amp;'Ambassadors - By Rep'!$B$3)</f>
        <v>0</v>
      </c>
      <c r="I117" s="23">
        <f ca="1">SUMIFS('Sales Appointments - Raw'!$O:$O,'Sales Appointments - Raw'!$B:$B,'Ambassadors - By Rep'!$A117,'Sales Appointments - Raw'!$E:$E,"&gt;="&amp;'Ambassadors - By Rep'!$B$3)</f>
        <v>0</v>
      </c>
      <c r="J117" s="23">
        <f ca="1">COUNTIFS('Opportunities - Raw'!$C:$C,'Ambassadors - By Rep'!$A117,'Opportunities - Raw'!$B:$B,"&gt;="&amp;'Ambassadors - By Rep'!$B$3)</f>
        <v>0</v>
      </c>
      <c r="K117" s="20">
        <f ca="1">MIN(IFERROR($I117/COUNTIFS('Sales Appointments - Raw'!$B:$B,'Ambassadors - By Rep'!$A117,'Sales Appointments - Raw'!$E:$E,"&gt;="&amp;'Ambassadors - By Rep'!$B$3,'Sales Appointments - Raw'!$L:$L,FALSE),0),1)</f>
        <v>0</v>
      </c>
      <c r="L117" s="33">
        <f ca="1">COUNTIFS('Knocking Metrics - Raw'!$B:$B,'Ambassadors - By Rep'!$A117,'Knocking Metrics - Raw'!$A:$A,"&gt;="&amp;'Ambassadors - By Rep'!$B$4)</f>
        <v>0</v>
      </c>
      <c r="M117" s="23">
        <f ca="1">SUMIFS('Knocking Metrics - Raw'!$F:$F,'Knocking Metrics - Raw'!$B:$B,'Ambassadors - By Rep'!$A117,'Knocking Metrics - Raw'!$A:$A,"&gt;="&amp;'Ambassadors - By Rep'!$B$4)</f>
        <v>0</v>
      </c>
      <c r="N117" s="23">
        <f t="shared" ca="1" si="3"/>
        <v>0</v>
      </c>
      <c r="O117" s="23">
        <f ca="1">SUMIFS('Knocking Metrics - Raw'!$G:$G,'Knocking Metrics - Raw'!$B:$B,'Ambassadors - By Rep'!$A117,'Knocking Metrics - Raw'!$A:$A,"&gt;="&amp;'Ambassadors - By Rep'!$B$4)</f>
        <v>0</v>
      </c>
      <c r="P117" s="23">
        <f ca="1">SUMIFS('Sales Appointments - Raw'!$O:$O,'Sales Appointments - Raw'!$B:$B,'Ambassadors - By Rep'!$A117,'Sales Appointments - Raw'!$E:$E,"&gt;="&amp;'Ambassadors - By Rep'!$B$4)</f>
        <v>0</v>
      </c>
      <c r="Q117" s="23">
        <f ca="1">COUNTIFS('Opportunities - Raw'!$C:$C,'Ambassadors - By Rep'!$A117,'Opportunities - Raw'!$B:$B,"&gt;="&amp;'Ambassadors - By Rep'!$B$4)</f>
        <v>0</v>
      </c>
      <c r="R117" s="20">
        <f ca="1">MIN(IFERROR($I117/COUNTIFS('Sales Appointments - Raw'!$B:$B,'Ambassadors - By Rep'!$A117,'Sales Appointments - Raw'!$E:$E,"&gt;="&amp;'Ambassadors - By Rep'!$B$4,'Sales Appointments - Raw'!$L:$L,FALSE),0),1)</f>
        <v>0</v>
      </c>
      <c r="S117" s="23">
        <f ca="1">COUNTIFS('Opportunities - Raw'!$C:$C,'Ambassadors - By Rep'!$A117,'Opportunities - Raw'!$H:$H,"&gt;="&amp;'Ambassadors - By Rep'!$B$4)</f>
        <v>0</v>
      </c>
      <c r="T117" s="34">
        <f ca="1">COUNTIFS('Opportunities - Raw'!$C:$C,'Ambassadors - By Rep'!$A117,'Opportunities - Raw'!$I:$I,"&gt;="&amp;'Ambassadors - By Rep'!$B$4)</f>
        <v>0</v>
      </c>
    </row>
    <row r="118" spans="1:20" x14ac:dyDescent="0.3">
      <c r="A118" s="6"/>
      <c r="B118" s="21"/>
      <c r="C118" s="33">
        <f ca="1">SUMIFS('Knocking Metrics - Raw'!$F:$F,'Knocking Metrics - Raw'!$B:$B,'Ambassadors - By Rep'!$A118,'Knocking Metrics - Raw'!$A:$A,'Ambassadors - By Rep'!$B$2-1)</f>
        <v>0</v>
      </c>
      <c r="D118" s="23">
        <f ca="1">SUMIFS('Knocking Metrics - Raw'!$G:$G,'Knocking Metrics - Raw'!$B:$B,'Ambassadors - By Rep'!$A118,'Knocking Metrics - Raw'!$A:$A,'Ambassadors - By Rep'!$B$2-1)</f>
        <v>0</v>
      </c>
      <c r="E118" s="23">
        <f ca="1">SUMIFS('Sales Appointments - Raw'!$O:$O,'Sales Appointments - Raw'!$B:$B,'Ambassadors - By Rep'!$A118,'Sales Appointments - Raw'!$E:$E,'Ambassadors - By Rep'!$B$2-1)</f>
        <v>0</v>
      </c>
      <c r="F118" s="34">
        <f ca="1">COUNTIFS('Opportunities - Raw'!$C:$C,'Ambassadors - By Rep'!A118,'Opportunities - Raw'!$B:$B,'Ambassadors - By Rep'!$B$2-1)</f>
        <v>0</v>
      </c>
      <c r="G118" s="23">
        <f ca="1">SUMIFS('Knocking Metrics - Raw'!$F:$F,'Knocking Metrics - Raw'!$B:$B,'Ambassadors - By Rep'!$A118,'Knocking Metrics - Raw'!$A:$A,"&gt;="&amp;'Ambassadors - By Rep'!$B$3)</f>
        <v>0</v>
      </c>
      <c r="H118" s="23">
        <f ca="1">SUMIFS('Knocking Metrics - Raw'!$G:$G,'Knocking Metrics - Raw'!$B:$B,'Ambassadors - By Rep'!$A118,'Knocking Metrics - Raw'!$A:$A,"&gt;="&amp;'Ambassadors - By Rep'!$B$3)</f>
        <v>0</v>
      </c>
      <c r="I118" s="23">
        <f ca="1">SUMIFS('Sales Appointments - Raw'!$O:$O,'Sales Appointments - Raw'!$B:$B,'Ambassadors - By Rep'!$A118,'Sales Appointments - Raw'!$E:$E,"&gt;="&amp;'Ambassadors - By Rep'!$B$3)</f>
        <v>0</v>
      </c>
      <c r="J118" s="23">
        <f ca="1">COUNTIFS('Opportunities - Raw'!$C:$C,'Ambassadors - By Rep'!$A118,'Opportunities - Raw'!$B:$B,"&gt;="&amp;'Ambassadors - By Rep'!$B$3)</f>
        <v>0</v>
      </c>
      <c r="K118" s="20">
        <f ca="1">MIN(IFERROR($I118/COUNTIFS('Sales Appointments - Raw'!$B:$B,'Ambassadors - By Rep'!$A118,'Sales Appointments - Raw'!$E:$E,"&gt;="&amp;'Ambassadors - By Rep'!$B$3,'Sales Appointments - Raw'!$L:$L,FALSE),0),1)</f>
        <v>0</v>
      </c>
      <c r="L118" s="33">
        <f ca="1">COUNTIFS('Knocking Metrics - Raw'!$B:$B,'Ambassadors - By Rep'!$A118,'Knocking Metrics - Raw'!$A:$A,"&gt;="&amp;'Ambassadors - By Rep'!$B$4)</f>
        <v>0</v>
      </c>
      <c r="M118" s="23">
        <f ca="1">SUMIFS('Knocking Metrics - Raw'!$F:$F,'Knocking Metrics - Raw'!$B:$B,'Ambassadors - By Rep'!$A118,'Knocking Metrics - Raw'!$A:$A,"&gt;="&amp;'Ambassadors - By Rep'!$B$4)</f>
        <v>0</v>
      </c>
      <c r="N118" s="23">
        <f t="shared" ca="1" si="3"/>
        <v>0</v>
      </c>
      <c r="O118" s="23">
        <f ca="1">SUMIFS('Knocking Metrics - Raw'!$G:$G,'Knocking Metrics - Raw'!$B:$B,'Ambassadors - By Rep'!$A118,'Knocking Metrics - Raw'!$A:$A,"&gt;="&amp;'Ambassadors - By Rep'!$B$4)</f>
        <v>0</v>
      </c>
      <c r="P118" s="23">
        <f ca="1">SUMIFS('Sales Appointments - Raw'!$O:$O,'Sales Appointments - Raw'!$B:$B,'Ambassadors - By Rep'!$A118,'Sales Appointments - Raw'!$E:$E,"&gt;="&amp;'Ambassadors - By Rep'!$B$4)</f>
        <v>0</v>
      </c>
      <c r="Q118" s="23">
        <f ca="1">COUNTIFS('Opportunities - Raw'!$C:$C,'Ambassadors - By Rep'!$A118,'Opportunities - Raw'!$B:$B,"&gt;="&amp;'Ambassadors - By Rep'!$B$4)</f>
        <v>0</v>
      </c>
      <c r="R118" s="20">
        <f ca="1">MIN(IFERROR($I118/COUNTIFS('Sales Appointments - Raw'!$B:$B,'Ambassadors - By Rep'!$A118,'Sales Appointments - Raw'!$E:$E,"&gt;="&amp;'Ambassadors - By Rep'!$B$4,'Sales Appointments - Raw'!$L:$L,FALSE),0),1)</f>
        <v>0</v>
      </c>
      <c r="S118" s="23">
        <f ca="1">COUNTIFS('Opportunities - Raw'!$C:$C,'Ambassadors - By Rep'!$A118,'Opportunities - Raw'!$H:$H,"&gt;="&amp;'Ambassadors - By Rep'!$B$4)</f>
        <v>0</v>
      </c>
      <c r="T118" s="34">
        <f ca="1">COUNTIFS('Opportunities - Raw'!$C:$C,'Ambassadors - By Rep'!$A118,'Opportunities - Raw'!$I:$I,"&gt;="&amp;'Ambassadors - By Rep'!$B$4)</f>
        <v>0</v>
      </c>
    </row>
    <row r="119" spans="1:20" x14ac:dyDescent="0.3">
      <c r="A119" s="6"/>
      <c r="B119" s="21"/>
      <c r="C119" s="33">
        <f ca="1">SUMIFS('Knocking Metrics - Raw'!$F:$F,'Knocking Metrics - Raw'!$B:$B,'Ambassadors - By Rep'!$A119,'Knocking Metrics - Raw'!$A:$A,'Ambassadors - By Rep'!$B$2-1)</f>
        <v>0</v>
      </c>
      <c r="D119" s="23">
        <f ca="1">SUMIFS('Knocking Metrics - Raw'!$G:$G,'Knocking Metrics - Raw'!$B:$B,'Ambassadors - By Rep'!$A119,'Knocking Metrics - Raw'!$A:$A,'Ambassadors - By Rep'!$B$2-1)</f>
        <v>0</v>
      </c>
      <c r="E119" s="23">
        <f ca="1">SUMIFS('Sales Appointments - Raw'!$O:$O,'Sales Appointments - Raw'!$B:$B,'Ambassadors - By Rep'!$A119,'Sales Appointments - Raw'!$E:$E,'Ambassadors - By Rep'!$B$2-1)</f>
        <v>0</v>
      </c>
      <c r="F119" s="34">
        <f ca="1">COUNTIFS('Opportunities - Raw'!$C:$C,'Ambassadors - By Rep'!A119,'Opportunities - Raw'!$B:$B,'Ambassadors - By Rep'!$B$2-1)</f>
        <v>0</v>
      </c>
      <c r="G119" s="23">
        <f ca="1">SUMIFS('Knocking Metrics - Raw'!$F:$F,'Knocking Metrics - Raw'!$B:$B,'Ambassadors - By Rep'!$A119,'Knocking Metrics - Raw'!$A:$A,"&gt;="&amp;'Ambassadors - By Rep'!$B$3)</f>
        <v>0</v>
      </c>
      <c r="H119" s="23">
        <f ca="1">SUMIFS('Knocking Metrics - Raw'!$G:$G,'Knocking Metrics - Raw'!$B:$B,'Ambassadors - By Rep'!$A119,'Knocking Metrics - Raw'!$A:$A,"&gt;="&amp;'Ambassadors - By Rep'!$B$3)</f>
        <v>0</v>
      </c>
      <c r="I119" s="23">
        <f ca="1">SUMIFS('Sales Appointments - Raw'!$O:$O,'Sales Appointments - Raw'!$B:$B,'Ambassadors - By Rep'!$A119,'Sales Appointments - Raw'!$E:$E,"&gt;="&amp;'Ambassadors - By Rep'!$B$3)</f>
        <v>0</v>
      </c>
      <c r="J119" s="23">
        <f ca="1">COUNTIFS('Opportunities - Raw'!$C:$C,'Ambassadors - By Rep'!$A119,'Opportunities - Raw'!$B:$B,"&gt;="&amp;'Ambassadors - By Rep'!$B$3)</f>
        <v>0</v>
      </c>
      <c r="K119" s="20">
        <f ca="1">MIN(IFERROR($I119/COUNTIFS('Sales Appointments - Raw'!$B:$B,'Ambassadors - By Rep'!$A119,'Sales Appointments - Raw'!$E:$E,"&gt;="&amp;'Ambassadors - By Rep'!$B$3,'Sales Appointments - Raw'!$L:$L,FALSE),0),1)</f>
        <v>0</v>
      </c>
      <c r="L119" s="33">
        <f ca="1">COUNTIFS('Knocking Metrics - Raw'!$B:$B,'Ambassadors - By Rep'!$A119,'Knocking Metrics - Raw'!$A:$A,"&gt;="&amp;'Ambassadors - By Rep'!$B$4)</f>
        <v>0</v>
      </c>
      <c r="M119" s="23">
        <f ca="1">SUMIFS('Knocking Metrics - Raw'!$F:$F,'Knocking Metrics - Raw'!$B:$B,'Ambassadors - By Rep'!$A119,'Knocking Metrics - Raw'!$A:$A,"&gt;="&amp;'Ambassadors - By Rep'!$B$4)</f>
        <v>0</v>
      </c>
      <c r="N119" s="23">
        <f t="shared" ca="1" si="3"/>
        <v>0</v>
      </c>
      <c r="O119" s="23">
        <f ca="1">SUMIFS('Knocking Metrics - Raw'!$G:$G,'Knocking Metrics - Raw'!$B:$B,'Ambassadors - By Rep'!$A119,'Knocking Metrics - Raw'!$A:$A,"&gt;="&amp;'Ambassadors - By Rep'!$B$4)</f>
        <v>0</v>
      </c>
      <c r="P119" s="23">
        <f ca="1">SUMIFS('Sales Appointments - Raw'!$O:$O,'Sales Appointments - Raw'!$B:$B,'Ambassadors - By Rep'!$A119,'Sales Appointments - Raw'!$E:$E,"&gt;="&amp;'Ambassadors - By Rep'!$B$4)</f>
        <v>0</v>
      </c>
      <c r="Q119" s="23">
        <f ca="1">COUNTIFS('Opportunities - Raw'!$C:$C,'Ambassadors - By Rep'!$A119,'Opportunities - Raw'!$B:$B,"&gt;="&amp;'Ambassadors - By Rep'!$B$4)</f>
        <v>0</v>
      </c>
      <c r="R119" s="20">
        <f ca="1">MIN(IFERROR($I119/COUNTIFS('Sales Appointments - Raw'!$B:$B,'Ambassadors - By Rep'!$A119,'Sales Appointments - Raw'!$E:$E,"&gt;="&amp;'Ambassadors - By Rep'!$B$4,'Sales Appointments - Raw'!$L:$L,FALSE),0),1)</f>
        <v>0</v>
      </c>
      <c r="S119" s="23">
        <f ca="1">COUNTIFS('Opportunities - Raw'!$C:$C,'Ambassadors - By Rep'!$A119,'Opportunities - Raw'!$H:$H,"&gt;="&amp;'Ambassadors - By Rep'!$B$4)</f>
        <v>0</v>
      </c>
      <c r="T119" s="34">
        <f ca="1">COUNTIFS('Opportunities - Raw'!$C:$C,'Ambassadors - By Rep'!$A119,'Opportunities - Raw'!$I:$I,"&gt;="&amp;'Ambassadors - By Rep'!$B$4)</f>
        <v>0</v>
      </c>
    </row>
    <row r="120" spans="1:20" x14ac:dyDescent="0.3">
      <c r="A120" s="6"/>
      <c r="B120" s="21"/>
      <c r="C120" s="33">
        <f ca="1">SUMIFS('Knocking Metrics - Raw'!$F:$F,'Knocking Metrics - Raw'!$B:$B,'Ambassadors - By Rep'!$A120,'Knocking Metrics - Raw'!$A:$A,'Ambassadors - By Rep'!$B$2-1)</f>
        <v>0</v>
      </c>
      <c r="D120" s="23">
        <f ca="1">SUMIFS('Knocking Metrics - Raw'!$G:$G,'Knocking Metrics - Raw'!$B:$B,'Ambassadors - By Rep'!$A120,'Knocking Metrics - Raw'!$A:$A,'Ambassadors - By Rep'!$B$2-1)</f>
        <v>0</v>
      </c>
      <c r="E120" s="23">
        <f ca="1">SUMIFS('Sales Appointments - Raw'!$O:$O,'Sales Appointments - Raw'!$B:$B,'Ambassadors - By Rep'!$A120,'Sales Appointments - Raw'!$E:$E,'Ambassadors - By Rep'!$B$2-1)</f>
        <v>0</v>
      </c>
      <c r="F120" s="34">
        <f ca="1">COUNTIFS('Opportunities - Raw'!$C:$C,'Ambassadors - By Rep'!A120,'Opportunities - Raw'!$B:$B,'Ambassadors - By Rep'!$B$2-1)</f>
        <v>0</v>
      </c>
      <c r="G120" s="23">
        <f ca="1">SUMIFS('Knocking Metrics - Raw'!$F:$F,'Knocking Metrics - Raw'!$B:$B,'Ambassadors - By Rep'!$A120,'Knocking Metrics - Raw'!$A:$A,"&gt;="&amp;'Ambassadors - By Rep'!$B$3)</f>
        <v>0</v>
      </c>
      <c r="H120" s="23">
        <f ca="1">SUMIFS('Knocking Metrics - Raw'!$G:$G,'Knocking Metrics - Raw'!$B:$B,'Ambassadors - By Rep'!$A120,'Knocking Metrics - Raw'!$A:$A,"&gt;="&amp;'Ambassadors - By Rep'!$B$3)</f>
        <v>0</v>
      </c>
      <c r="I120" s="23">
        <f ca="1">SUMIFS('Sales Appointments - Raw'!$O:$O,'Sales Appointments - Raw'!$B:$B,'Ambassadors - By Rep'!$A120,'Sales Appointments - Raw'!$E:$E,"&gt;="&amp;'Ambassadors - By Rep'!$B$3)</f>
        <v>0</v>
      </c>
      <c r="J120" s="23">
        <f ca="1">COUNTIFS('Opportunities - Raw'!$C:$C,'Ambassadors - By Rep'!$A120,'Opportunities - Raw'!$B:$B,"&gt;="&amp;'Ambassadors - By Rep'!$B$3)</f>
        <v>0</v>
      </c>
      <c r="K120" s="20">
        <f ca="1">MIN(IFERROR($I120/COUNTIFS('Sales Appointments - Raw'!$B:$B,'Ambassadors - By Rep'!$A120,'Sales Appointments - Raw'!$E:$E,"&gt;="&amp;'Ambassadors - By Rep'!$B$3,'Sales Appointments - Raw'!$L:$L,FALSE),0),1)</f>
        <v>0</v>
      </c>
      <c r="L120" s="33">
        <f ca="1">COUNTIFS('Knocking Metrics - Raw'!$B:$B,'Ambassadors - By Rep'!$A120,'Knocking Metrics - Raw'!$A:$A,"&gt;="&amp;'Ambassadors - By Rep'!$B$4)</f>
        <v>0</v>
      </c>
      <c r="M120" s="23">
        <f ca="1">SUMIFS('Knocking Metrics - Raw'!$F:$F,'Knocking Metrics - Raw'!$B:$B,'Ambassadors - By Rep'!$A120,'Knocking Metrics - Raw'!$A:$A,"&gt;="&amp;'Ambassadors - By Rep'!$B$4)</f>
        <v>0</v>
      </c>
      <c r="N120" s="23">
        <f t="shared" ca="1" si="3"/>
        <v>0</v>
      </c>
      <c r="O120" s="23">
        <f ca="1">SUMIFS('Knocking Metrics - Raw'!$G:$G,'Knocking Metrics - Raw'!$B:$B,'Ambassadors - By Rep'!$A120,'Knocking Metrics - Raw'!$A:$A,"&gt;="&amp;'Ambassadors - By Rep'!$B$4)</f>
        <v>0</v>
      </c>
      <c r="P120" s="23">
        <f ca="1">SUMIFS('Sales Appointments - Raw'!$O:$O,'Sales Appointments - Raw'!$B:$B,'Ambassadors - By Rep'!$A120,'Sales Appointments - Raw'!$E:$E,"&gt;="&amp;'Ambassadors - By Rep'!$B$4)</f>
        <v>0</v>
      </c>
      <c r="Q120" s="23">
        <f ca="1">COUNTIFS('Opportunities - Raw'!$C:$C,'Ambassadors - By Rep'!$A120,'Opportunities - Raw'!$B:$B,"&gt;="&amp;'Ambassadors - By Rep'!$B$4)</f>
        <v>0</v>
      </c>
      <c r="R120" s="20">
        <f ca="1">MIN(IFERROR($I120/COUNTIFS('Sales Appointments - Raw'!$B:$B,'Ambassadors - By Rep'!$A120,'Sales Appointments - Raw'!$E:$E,"&gt;="&amp;'Ambassadors - By Rep'!$B$4,'Sales Appointments - Raw'!$L:$L,FALSE),0),1)</f>
        <v>0</v>
      </c>
      <c r="S120" s="23">
        <f ca="1">COUNTIFS('Opportunities - Raw'!$C:$C,'Ambassadors - By Rep'!$A120,'Opportunities - Raw'!$H:$H,"&gt;="&amp;'Ambassadors - By Rep'!$B$4)</f>
        <v>0</v>
      </c>
      <c r="T120" s="34">
        <f ca="1">COUNTIFS('Opportunities - Raw'!$C:$C,'Ambassadors - By Rep'!$A120,'Opportunities - Raw'!$I:$I,"&gt;="&amp;'Ambassadors - By Rep'!$B$4)</f>
        <v>0</v>
      </c>
    </row>
    <row r="121" spans="1:20" x14ac:dyDescent="0.3">
      <c r="A121" s="6"/>
      <c r="B121" s="21"/>
      <c r="C121" s="33">
        <f ca="1">SUMIFS('Knocking Metrics - Raw'!$F:$F,'Knocking Metrics - Raw'!$B:$B,'Ambassadors - By Rep'!$A121,'Knocking Metrics - Raw'!$A:$A,'Ambassadors - By Rep'!$B$2-1)</f>
        <v>0</v>
      </c>
      <c r="D121" s="23">
        <f ca="1">SUMIFS('Knocking Metrics - Raw'!$G:$G,'Knocking Metrics - Raw'!$B:$B,'Ambassadors - By Rep'!$A121,'Knocking Metrics - Raw'!$A:$A,'Ambassadors - By Rep'!$B$2-1)</f>
        <v>0</v>
      </c>
      <c r="E121" s="23">
        <f ca="1">SUMIFS('Sales Appointments - Raw'!$O:$O,'Sales Appointments - Raw'!$B:$B,'Ambassadors - By Rep'!$A121,'Sales Appointments - Raw'!$E:$E,'Ambassadors - By Rep'!$B$2-1)</f>
        <v>0</v>
      </c>
      <c r="F121" s="34">
        <f ca="1">COUNTIFS('Opportunities - Raw'!$C:$C,'Ambassadors - By Rep'!A121,'Opportunities - Raw'!$B:$B,'Ambassadors - By Rep'!$B$2-1)</f>
        <v>0</v>
      </c>
      <c r="G121" s="23">
        <f ca="1">SUMIFS('Knocking Metrics - Raw'!$F:$F,'Knocking Metrics - Raw'!$B:$B,'Ambassadors - By Rep'!$A121,'Knocking Metrics - Raw'!$A:$A,"&gt;="&amp;'Ambassadors - By Rep'!$B$3)</f>
        <v>0</v>
      </c>
      <c r="H121" s="23">
        <f ca="1">SUMIFS('Knocking Metrics - Raw'!$G:$G,'Knocking Metrics - Raw'!$B:$B,'Ambassadors - By Rep'!$A121,'Knocking Metrics - Raw'!$A:$A,"&gt;="&amp;'Ambassadors - By Rep'!$B$3)</f>
        <v>0</v>
      </c>
      <c r="I121" s="23">
        <f ca="1">SUMIFS('Sales Appointments - Raw'!$O:$O,'Sales Appointments - Raw'!$B:$B,'Ambassadors - By Rep'!$A121,'Sales Appointments - Raw'!$E:$E,"&gt;="&amp;'Ambassadors - By Rep'!$B$3)</f>
        <v>0</v>
      </c>
      <c r="J121" s="23">
        <f ca="1">COUNTIFS('Opportunities - Raw'!$C:$C,'Ambassadors - By Rep'!$A121,'Opportunities - Raw'!$B:$B,"&gt;="&amp;'Ambassadors - By Rep'!$B$3)</f>
        <v>0</v>
      </c>
      <c r="K121" s="20">
        <f ca="1">MIN(IFERROR($I121/COUNTIFS('Sales Appointments - Raw'!$B:$B,'Ambassadors - By Rep'!$A121,'Sales Appointments - Raw'!$E:$E,"&gt;="&amp;'Ambassadors - By Rep'!$B$3,'Sales Appointments - Raw'!$L:$L,FALSE),0),1)</f>
        <v>0</v>
      </c>
      <c r="L121" s="33">
        <f ca="1">COUNTIFS('Knocking Metrics - Raw'!$B:$B,'Ambassadors - By Rep'!$A121,'Knocking Metrics - Raw'!$A:$A,"&gt;="&amp;'Ambassadors - By Rep'!$B$4)</f>
        <v>0</v>
      </c>
      <c r="M121" s="23">
        <f ca="1">SUMIFS('Knocking Metrics - Raw'!$F:$F,'Knocking Metrics - Raw'!$B:$B,'Ambassadors - By Rep'!$A121,'Knocking Metrics - Raw'!$A:$A,"&gt;="&amp;'Ambassadors - By Rep'!$B$4)</f>
        <v>0</v>
      </c>
      <c r="N121" s="23">
        <f t="shared" ca="1" si="3"/>
        <v>0</v>
      </c>
      <c r="O121" s="23">
        <f ca="1">SUMIFS('Knocking Metrics - Raw'!$G:$G,'Knocking Metrics - Raw'!$B:$B,'Ambassadors - By Rep'!$A121,'Knocking Metrics - Raw'!$A:$A,"&gt;="&amp;'Ambassadors - By Rep'!$B$4)</f>
        <v>0</v>
      </c>
      <c r="P121" s="23">
        <f ca="1">SUMIFS('Sales Appointments - Raw'!$O:$O,'Sales Appointments - Raw'!$B:$B,'Ambassadors - By Rep'!$A121,'Sales Appointments - Raw'!$E:$E,"&gt;="&amp;'Ambassadors - By Rep'!$B$4)</f>
        <v>0</v>
      </c>
      <c r="Q121" s="23">
        <f ca="1">COUNTIFS('Opportunities - Raw'!$C:$C,'Ambassadors - By Rep'!$A121,'Opportunities - Raw'!$B:$B,"&gt;="&amp;'Ambassadors - By Rep'!$B$4)</f>
        <v>0</v>
      </c>
      <c r="R121" s="20">
        <f ca="1">MIN(IFERROR($I121/COUNTIFS('Sales Appointments - Raw'!$B:$B,'Ambassadors - By Rep'!$A121,'Sales Appointments - Raw'!$E:$E,"&gt;="&amp;'Ambassadors - By Rep'!$B$4,'Sales Appointments - Raw'!$L:$L,FALSE),0),1)</f>
        <v>0</v>
      </c>
      <c r="S121" s="23">
        <f ca="1">COUNTIFS('Opportunities - Raw'!$C:$C,'Ambassadors - By Rep'!$A121,'Opportunities - Raw'!$H:$H,"&gt;="&amp;'Ambassadors - By Rep'!$B$4)</f>
        <v>0</v>
      </c>
      <c r="T121" s="34">
        <f ca="1">COUNTIFS('Opportunities - Raw'!$C:$C,'Ambassadors - By Rep'!$A121,'Opportunities - Raw'!$I:$I,"&gt;="&amp;'Ambassadors - By Rep'!$B$4)</f>
        <v>0</v>
      </c>
    </row>
    <row r="122" spans="1:20" x14ac:dyDescent="0.3">
      <c r="A122" s="6"/>
      <c r="B122" s="21"/>
      <c r="C122" s="33">
        <f ca="1">SUMIFS('Knocking Metrics - Raw'!$F:$F,'Knocking Metrics - Raw'!$B:$B,'Ambassadors - By Rep'!$A122,'Knocking Metrics - Raw'!$A:$A,'Ambassadors - By Rep'!$B$2-1)</f>
        <v>0</v>
      </c>
      <c r="D122" s="23">
        <f ca="1">SUMIFS('Knocking Metrics - Raw'!$G:$G,'Knocking Metrics - Raw'!$B:$B,'Ambassadors - By Rep'!$A122,'Knocking Metrics - Raw'!$A:$A,'Ambassadors - By Rep'!$B$2-1)</f>
        <v>0</v>
      </c>
      <c r="E122" s="23">
        <f ca="1">SUMIFS('Sales Appointments - Raw'!$O:$O,'Sales Appointments - Raw'!$B:$B,'Ambassadors - By Rep'!$A122,'Sales Appointments - Raw'!$E:$E,'Ambassadors - By Rep'!$B$2-1)</f>
        <v>0</v>
      </c>
      <c r="F122" s="34">
        <f ca="1">COUNTIFS('Opportunities - Raw'!$C:$C,'Ambassadors - By Rep'!A122,'Opportunities - Raw'!$B:$B,'Ambassadors - By Rep'!$B$2-1)</f>
        <v>0</v>
      </c>
      <c r="G122" s="23">
        <f ca="1">SUMIFS('Knocking Metrics - Raw'!$F:$F,'Knocking Metrics - Raw'!$B:$B,'Ambassadors - By Rep'!$A122,'Knocking Metrics - Raw'!$A:$A,"&gt;="&amp;'Ambassadors - By Rep'!$B$3)</f>
        <v>0</v>
      </c>
      <c r="H122" s="23">
        <f ca="1">SUMIFS('Knocking Metrics - Raw'!$G:$G,'Knocking Metrics - Raw'!$B:$B,'Ambassadors - By Rep'!$A122,'Knocking Metrics - Raw'!$A:$A,"&gt;="&amp;'Ambassadors - By Rep'!$B$3)</f>
        <v>0</v>
      </c>
      <c r="I122" s="23">
        <f ca="1">SUMIFS('Sales Appointments - Raw'!$O:$O,'Sales Appointments - Raw'!$B:$B,'Ambassadors - By Rep'!$A122,'Sales Appointments - Raw'!$E:$E,"&gt;="&amp;'Ambassadors - By Rep'!$B$3)</f>
        <v>0</v>
      </c>
      <c r="J122" s="23">
        <f ca="1">COUNTIFS('Opportunities - Raw'!$C:$C,'Ambassadors - By Rep'!$A122,'Opportunities - Raw'!$B:$B,"&gt;="&amp;'Ambassadors - By Rep'!$B$3)</f>
        <v>0</v>
      </c>
      <c r="K122" s="20">
        <f ca="1">MIN(IFERROR($I122/COUNTIFS('Sales Appointments - Raw'!$B:$B,'Ambassadors - By Rep'!$A122,'Sales Appointments - Raw'!$E:$E,"&gt;="&amp;'Ambassadors - By Rep'!$B$3,'Sales Appointments - Raw'!$L:$L,FALSE),0),1)</f>
        <v>0</v>
      </c>
      <c r="L122" s="33">
        <f ca="1">COUNTIFS('Knocking Metrics - Raw'!$B:$B,'Ambassadors - By Rep'!$A122,'Knocking Metrics - Raw'!$A:$A,"&gt;="&amp;'Ambassadors - By Rep'!$B$4)</f>
        <v>0</v>
      </c>
      <c r="M122" s="23">
        <f ca="1">SUMIFS('Knocking Metrics - Raw'!$F:$F,'Knocking Metrics - Raw'!$B:$B,'Ambassadors - By Rep'!$A122,'Knocking Metrics - Raw'!$A:$A,"&gt;="&amp;'Ambassadors - By Rep'!$B$4)</f>
        <v>0</v>
      </c>
      <c r="N122" s="23">
        <f t="shared" ca="1" si="3"/>
        <v>0</v>
      </c>
      <c r="O122" s="23">
        <f ca="1">SUMIFS('Knocking Metrics - Raw'!$G:$G,'Knocking Metrics - Raw'!$B:$B,'Ambassadors - By Rep'!$A122,'Knocking Metrics - Raw'!$A:$A,"&gt;="&amp;'Ambassadors - By Rep'!$B$4)</f>
        <v>0</v>
      </c>
      <c r="P122" s="23">
        <f ca="1">SUMIFS('Sales Appointments - Raw'!$O:$O,'Sales Appointments - Raw'!$B:$B,'Ambassadors - By Rep'!$A122,'Sales Appointments - Raw'!$E:$E,"&gt;="&amp;'Ambassadors - By Rep'!$B$4)</f>
        <v>0</v>
      </c>
      <c r="Q122" s="23">
        <f ca="1">COUNTIFS('Opportunities - Raw'!$C:$C,'Ambassadors - By Rep'!$A122,'Opportunities - Raw'!$B:$B,"&gt;="&amp;'Ambassadors - By Rep'!$B$4)</f>
        <v>0</v>
      </c>
      <c r="R122" s="20">
        <f ca="1">MIN(IFERROR($I122/COUNTIFS('Sales Appointments - Raw'!$B:$B,'Ambassadors - By Rep'!$A122,'Sales Appointments - Raw'!$E:$E,"&gt;="&amp;'Ambassadors - By Rep'!$B$4,'Sales Appointments - Raw'!$L:$L,FALSE),0),1)</f>
        <v>0</v>
      </c>
      <c r="S122" s="23">
        <f ca="1">COUNTIFS('Opportunities - Raw'!$C:$C,'Ambassadors - By Rep'!$A122,'Opportunities - Raw'!$H:$H,"&gt;="&amp;'Ambassadors - By Rep'!$B$4)</f>
        <v>0</v>
      </c>
      <c r="T122" s="34">
        <f ca="1">COUNTIFS('Opportunities - Raw'!$C:$C,'Ambassadors - By Rep'!$A122,'Opportunities - Raw'!$I:$I,"&gt;="&amp;'Ambassadors - By Rep'!$B$4)</f>
        <v>0</v>
      </c>
    </row>
    <row r="123" spans="1:20" x14ac:dyDescent="0.3">
      <c r="A123" s="6"/>
      <c r="B123" s="21"/>
      <c r="C123" s="33">
        <f ca="1">SUMIFS('Knocking Metrics - Raw'!$F:$F,'Knocking Metrics - Raw'!$B:$B,'Ambassadors - By Rep'!$A123,'Knocking Metrics - Raw'!$A:$A,'Ambassadors - By Rep'!$B$2-1)</f>
        <v>0</v>
      </c>
      <c r="D123" s="23">
        <f ca="1">SUMIFS('Knocking Metrics - Raw'!$G:$G,'Knocking Metrics - Raw'!$B:$B,'Ambassadors - By Rep'!$A123,'Knocking Metrics - Raw'!$A:$A,'Ambassadors - By Rep'!$B$2-1)</f>
        <v>0</v>
      </c>
      <c r="E123" s="23">
        <f ca="1">SUMIFS('Sales Appointments - Raw'!$O:$O,'Sales Appointments - Raw'!$B:$B,'Ambassadors - By Rep'!$A123,'Sales Appointments - Raw'!$E:$E,'Ambassadors - By Rep'!$B$2-1)</f>
        <v>0</v>
      </c>
      <c r="F123" s="34">
        <f ca="1">COUNTIFS('Opportunities - Raw'!$C:$C,'Ambassadors - By Rep'!A123,'Opportunities - Raw'!$B:$B,'Ambassadors - By Rep'!$B$2-1)</f>
        <v>0</v>
      </c>
      <c r="G123" s="23">
        <f ca="1">SUMIFS('Knocking Metrics - Raw'!$F:$F,'Knocking Metrics - Raw'!$B:$B,'Ambassadors - By Rep'!$A123,'Knocking Metrics - Raw'!$A:$A,"&gt;="&amp;'Ambassadors - By Rep'!$B$3)</f>
        <v>0</v>
      </c>
      <c r="H123" s="23">
        <f ca="1">SUMIFS('Knocking Metrics - Raw'!$G:$G,'Knocking Metrics - Raw'!$B:$B,'Ambassadors - By Rep'!$A123,'Knocking Metrics - Raw'!$A:$A,"&gt;="&amp;'Ambassadors - By Rep'!$B$3)</f>
        <v>0</v>
      </c>
      <c r="I123" s="23">
        <f ca="1">SUMIFS('Sales Appointments - Raw'!$O:$O,'Sales Appointments - Raw'!$B:$B,'Ambassadors - By Rep'!$A123,'Sales Appointments - Raw'!$E:$E,"&gt;="&amp;'Ambassadors - By Rep'!$B$3)</f>
        <v>0</v>
      </c>
      <c r="J123" s="23">
        <f ca="1">COUNTIFS('Opportunities - Raw'!$C:$C,'Ambassadors - By Rep'!$A123,'Opportunities - Raw'!$B:$B,"&gt;="&amp;'Ambassadors - By Rep'!$B$3)</f>
        <v>0</v>
      </c>
      <c r="K123" s="20">
        <f ca="1">MIN(IFERROR($I123/COUNTIFS('Sales Appointments - Raw'!$B:$B,'Ambassadors - By Rep'!$A123,'Sales Appointments - Raw'!$E:$E,"&gt;="&amp;'Ambassadors - By Rep'!$B$3,'Sales Appointments - Raw'!$L:$L,FALSE),0),1)</f>
        <v>0</v>
      </c>
      <c r="L123" s="33">
        <f ca="1">COUNTIFS('Knocking Metrics - Raw'!$B:$B,'Ambassadors - By Rep'!$A123,'Knocking Metrics - Raw'!$A:$A,"&gt;="&amp;'Ambassadors - By Rep'!$B$4)</f>
        <v>0</v>
      </c>
      <c r="M123" s="23">
        <f ca="1">SUMIFS('Knocking Metrics - Raw'!$F:$F,'Knocking Metrics - Raw'!$B:$B,'Ambassadors - By Rep'!$A123,'Knocking Metrics - Raw'!$A:$A,"&gt;="&amp;'Ambassadors - By Rep'!$B$4)</f>
        <v>0</v>
      </c>
      <c r="N123" s="23">
        <f t="shared" ca="1" si="3"/>
        <v>0</v>
      </c>
      <c r="O123" s="23">
        <f ca="1">SUMIFS('Knocking Metrics - Raw'!$G:$G,'Knocking Metrics - Raw'!$B:$B,'Ambassadors - By Rep'!$A123,'Knocking Metrics - Raw'!$A:$A,"&gt;="&amp;'Ambassadors - By Rep'!$B$4)</f>
        <v>0</v>
      </c>
      <c r="P123" s="23">
        <f ca="1">SUMIFS('Sales Appointments - Raw'!$O:$O,'Sales Appointments - Raw'!$B:$B,'Ambassadors - By Rep'!$A123,'Sales Appointments - Raw'!$E:$E,"&gt;="&amp;'Ambassadors - By Rep'!$B$4)</f>
        <v>0</v>
      </c>
      <c r="Q123" s="23">
        <f ca="1">COUNTIFS('Opportunities - Raw'!$C:$C,'Ambassadors - By Rep'!$A123,'Opportunities - Raw'!$B:$B,"&gt;="&amp;'Ambassadors - By Rep'!$B$4)</f>
        <v>0</v>
      </c>
      <c r="R123" s="20">
        <f ca="1">MIN(IFERROR($I123/COUNTIFS('Sales Appointments - Raw'!$B:$B,'Ambassadors - By Rep'!$A123,'Sales Appointments - Raw'!$E:$E,"&gt;="&amp;'Ambassadors - By Rep'!$B$4,'Sales Appointments - Raw'!$L:$L,FALSE),0),1)</f>
        <v>0</v>
      </c>
      <c r="S123" s="23">
        <f ca="1">COUNTIFS('Opportunities - Raw'!$C:$C,'Ambassadors - By Rep'!$A123,'Opportunities - Raw'!$H:$H,"&gt;="&amp;'Ambassadors - By Rep'!$B$4)</f>
        <v>0</v>
      </c>
      <c r="T123" s="34">
        <f ca="1">COUNTIFS('Opportunities - Raw'!$C:$C,'Ambassadors - By Rep'!$A123,'Opportunities - Raw'!$I:$I,"&gt;="&amp;'Ambassadors - By Rep'!$B$4)</f>
        <v>0</v>
      </c>
    </row>
    <row r="124" spans="1:20" x14ac:dyDescent="0.3">
      <c r="A124" s="6"/>
      <c r="B124" s="21"/>
      <c r="C124" s="33">
        <f ca="1">SUMIFS('Knocking Metrics - Raw'!$F:$F,'Knocking Metrics - Raw'!$B:$B,'Ambassadors - By Rep'!$A124,'Knocking Metrics - Raw'!$A:$A,'Ambassadors - By Rep'!$B$2-1)</f>
        <v>0</v>
      </c>
      <c r="D124" s="23">
        <f ca="1">SUMIFS('Knocking Metrics - Raw'!$G:$G,'Knocking Metrics - Raw'!$B:$B,'Ambassadors - By Rep'!$A124,'Knocking Metrics - Raw'!$A:$A,'Ambassadors - By Rep'!$B$2-1)</f>
        <v>0</v>
      </c>
      <c r="E124" s="23">
        <f ca="1">SUMIFS('Sales Appointments - Raw'!$O:$O,'Sales Appointments - Raw'!$B:$B,'Ambassadors - By Rep'!$A124,'Sales Appointments - Raw'!$E:$E,'Ambassadors - By Rep'!$B$2-1)</f>
        <v>0</v>
      </c>
      <c r="F124" s="34">
        <f ca="1">COUNTIFS('Opportunities - Raw'!$C:$C,'Ambassadors - By Rep'!A124,'Opportunities - Raw'!$B:$B,'Ambassadors - By Rep'!$B$2-1)</f>
        <v>0</v>
      </c>
      <c r="G124" s="23">
        <f ca="1">SUMIFS('Knocking Metrics - Raw'!$F:$F,'Knocking Metrics - Raw'!$B:$B,'Ambassadors - By Rep'!$A124,'Knocking Metrics - Raw'!$A:$A,"&gt;="&amp;'Ambassadors - By Rep'!$B$3)</f>
        <v>0</v>
      </c>
      <c r="H124" s="23">
        <f ca="1">SUMIFS('Knocking Metrics - Raw'!$G:$G,'Knocking Metrics - Raw'!$B:$B,'Ambassadors - By Rep'!$A124,'Knocking Metrics - Raw'!$A:$A,"&gt;="&amp;'Ambassadors - By Rep'!$B$3)</f>
        <v>0</v>
      </c>
      <c r="I124" s="23">
        <f ca="1">SUMIFS('Sales Appointments - Raw'!$O:$O,'Sales Appointments - Raw'!$B:$B,'Ambassadors - By Rep'!$A124,'Sales Appointments - Raw'!$E:$E,"&gt;="&amp;'Ambassadors - By Rep'!$B$3)</f>
        <v>0</v>
      </c>
      <c r="J124" s="23">
        <f ca="1">COUNTIFS('Opportunities - Raw'!$C:$C,'Ambassadors - By Rep'!$A124,'Opportunities - Raw'!$B:$B,"&gt;="&amp;'Ambassadors - By Rep'!$B$3)</f>
        <v>0</v>
      </c>
      <c r="K124" s="20">
        <f ca="1">MIN(IFERROR($I124/COUNTIFS('Sales Appointments - Raw'!$B:$B,'Ambassadors - By Rep'!$A124,'Sales Appointments - Raw'!$E:$E,"&gt;="&amp;'Ambassadors - By Rep'!$B$3,'Sales Appointments - Raw'!$L:$L,FALSE),0),1)</f>
        <v>0</v>
      </c>
      <c r="L124" s="33">
        <f ca="1">COUNTIFS('Knocking Metrics - Raw'!$B:$B,'Ambassadors - By Rep'!$A124,'Knocking Metrics - Raw'!$A:$A,"&gt;="&amp;'Ambassadors - By Rep'!$B$4)</f>
        <v>0</v>
      </c>
      <c r="M124" s="23">
        <f ca="1">SUMIFS('Knocking Metrics - Raw'!$F:$F,'Knocking Metrics - Raw'!$B:$B,'Ambassadors - By Rep'!$A124,'Knocking Metrics - Raw'!$A:$A,"&gt;="&amp;'Ambassadors - By Rep'!$B$4)</f>
        <v>0</v>
      </c>
      <c r="N124" s="23">
        <f t="shared" ca="1" si="3"/>
        <v>0</v>
      </c>
      <c r="O124" s="23">
        <f ca="1">SUMIFS('Knocking Metrics - Raw'!$G:$G,'Knocking Metrics - Raw'!$B:$B,'Ambassadors - By Rep'!$A124,'Knocking Metrics - Raw'!$A:$A,"&gt;="&amp;'Ambassadors - By Rep'!$B$4)</f>
        <v>0</v>
      </c>
      <c r="P124" s="23">
        <f ca="1">SUMIFS('Sales Appointments - Raw'!$O:$O,'Sales Appointments - Raw'!$B:$B,'Ambassadors - By Rep'!$A124,'Sales Appointments - Raw'!$E:$E,"&gt;="&amp;'Ambassadors - By Rep'!$B$4)</f>
        <v>0</v>
      </c>
      <c r="Q124" s="23">
        <f ca="1">COUNTIFS('Opportunities - Raw'!$C:$C,'Ambassadors - By Rep'!$A124,'Opportunities - Raw'!$B:$B,"&gt;="&amp;'Ambassadors - By Rep'!$B$4)</f>
        <v>0</v>
      </c>
      <c r="R124" s="20">
        <f ca="1">MIN(IFERROR($I124/COUNTIFS('Sales Appointments - Raw'!$B:$B,'Ambassadors - By Rep'!$A124,'Sales Appointments - Raw'!$E:$E,"&gt;="&amp;'Ambassadors - By Rep'!$B$4,'Sales Appointments - Raw'!$L:$L,FALSE),0),1)</f>
        <v>0</v>
      </c>
      <c r="S124" s="23">
        <f ca="1">COUNTIFS('Opportunities - Raw'!$C:$C,'Ambassadors - By Rep'!$A124,'Opportunities - Raw'!$H:$H,"&gt;="&amp;'Ambassadors - By Rep'!$B$4)</f>
        <v>0</v>
      </c>
      <c r="T124" s="34">
        <f ca="1">COUNTIFS('Opportunities - Raw'!$C:$C,'Ambassadors - By Rep'!$A124,'Opportunities - Raw'!$I:$I,"&gt;="&amp;'Ambassadors - By Rep'!$B$4)</f>
        <v>0</v>
      </c>
    </row>
    <row r="125" spans="1:20" x14ac:dyDescent="0.3">
      <c r="A125" s="6"/>
      <c r="B125" s="21"/>
      <c r="C125" s="33">
        <f ca="1">SUMIFS('Knocking Metrics - Raw'!$F:$F,'Knocking Metrics - Raw'!$B:$B,'Ambassadors - By Rep'!$A125,'Knocking Metrics - Raw'!$A:$A,'Ambassadors - By Rep'!$B$2-1)</f>
        <v>0</v>
      </c>
      <c r="D125" s="23">
        <f ca="1">SUMIFS('Knocking Metrics - Raw'!$G:$G,'Knocking Metrics - Raw'!$B:$B,'Ambassadors - By Rep'!$A125,'Knocking Metrics - Raw'!$A:$A,'Ambassadors - By Rep'!$B$2-1)</f>
        <v>0</v>
      </c>
      <c r="E125" s="23">
        <f ca="1">SUMIFS('Sales Appointments - Raw'!$O:$O,'Sales Appointments - Raw'!$B:$B,'Ambassadors - By Rep'!$A125,'Sales Appointments - Raw'!$E:$E,'Ambassadors - By Rep'!$B$2-1)</f>
        <v>0</v>
      </c>
      <c r="F125" s="34">
        <f ca="1">COUNTIFS('Opportunities - Raw'!$C:$C,'Ambassadors - By Rep'!A125,'Opportunities - Raw'!$B:$B,'Ambassadors - By Rep'!$B$2-1)</f>
        <v>0</v>
      </c>
      <c r="G125" s="23">
        <f ca="1">SUMIFS('Knocking Metrics - Raw'!$F:$F,'Knocking Metrics - Raw'!$B:$B,'Ambassadors - By Rep'!$A125,'Knocking Metrics - Raw'!$A:$A,"&gt;="&amp;'Ambassadors - By Rep'!$B$3)</f>
        <v>0</v>
      </c>
      <c r="H125" s="23">
        <f ca="1">SUMIFS('Knocking Metrics - Raw'!$G:$G,'Knocking Metrics - Raw'!$B:$B,'Ambassadors - By Rep'!$A125,'Knocking Metrics - Raw'!$A:$A,"&gt;="&amp;'Ambassadors - By Rep'!$B$3)</f>
        <v>0</v>
      </c>
      <c r="I125" s="23">
        <f ca="1">SUMIFS('Sales Appointments - Raw'!$O:$O,'Sales Appointments - Raw'!$B:$B,'Ambassadors - By Rep'!$A125,'Sales Appointments - Raw'!$E:$E,"&gt;="&amp;'Ambassadors - By Rep'!$B$3)</f>
        <v>0</v>
      </c>
      <c r="J125" s="23">
        <f ca="1">COUNTIFS('Opportunities - Raw'!$C:$C,'Ambassadors - By Rep'!$A125,'Opportunities - Raw'!$B:$B,"&gt;="&amp;'Ambassadors - By Rep'!$B$3)</f>
        <v>0</v>
      </c>
      <c r="K125" s="20">
        <f ca="1">MIN(IFERROR($I125/COUNTIFS('Sales Appointments - Raw'!$B:$B,'Ambassadors - By Rep'!$A125,'Sales Appointments - Raw'!$E:$E,"&gt;="&amp;'Ambassadors - By Rep'!$B$3,'Sales Appointments - Raw'!$L:$L,FALSE),0),1)</f>
        <v>0</v>
      </c>
      <c r="L125" s="33">
        <f ca="1">COUNTIFS('Knocking Metrics - Raw'!$B:$B,'Ambassadors - By Rep'!$A125,'Knocking Metrics - Raw'!$A:$A,"&gt;="&amp;'Ambassadors - By Rep'!$B$4)</f>
        <v>0</v>
      </c>
      <c r="M125" s="23">
        <f ca="1">SUMIFS('Knocking Metrics - Raw'!$F:$F,'Knocking Metrics - Raw'!$B:$B,'Ambassadors - By Rep'!$A125,'Knocking Metrics - Raw'!$A:$A,"&gt;="&amp;'Ambassadors - By Rep'!$B$4)</f>
        <v>0</v>
      </c>
      <c r="N125" s="23">
        <f t="shared" ca="1" si="3"/>
        <v>0</v>
      </c>
      <c r="O125" s="23">
        <f ca="1">SUMIFS('Knocking Metrics - Raw'!$G:$G,'Knocking Metrics - Raw'!$B:$B,'Ambassadors - By Rep'!$A125,'Knocking Metrics - Raw'!$A:$A,"&gt;="&amp;'Ambassadors - By Rep'!$B$4)</f>
        <v>0</v>
      </c>
      <c r="P125" s="23">
        <f ca="1">SUMIFS('Sales Appointments - Raw'!$O:$O,'Sales Appointments - Raw'!$B:$B,'Ambassadors - By Rep'!$A125,'Sales Appointments - Raw'!$E:$E,"&gt;="&amp;'Ambassadors - By Rep'!$B$4)</f>
        <v>0</v>
      </c>
      <c r="Q125" s="23">
        <f ca="1">COUNTIFS('Opportunities - Raw'!$C:$C,'Ambassadors - By Rep'!$A125,'Opportunities - Raw'!$B:$B,"&gt;="&amp;'Ambassadors - By Rep'!$B$4)</f>
        <v>0</v>
      </c>
      <c r="R125" s="20">
        <f ca="1">MIN(IFERROR($I125/COUNTIFS('Sales Appointments - Raw'!$B:$B,'Ambassadors - By Rep'!$A125,'Sales Appointments - Raw'!$E:$E,"&gt;="&amp;'Ambassadors - By Rep'!$B$4,'Sales Appointments - Raw'!$L:$L,FALSE),0),1)</f>
        <v>0</v>
      </c>
      <c r="S125" s="23">
        <f ca="1">COUNTIFS('Opportunities - Raw'!$C:$C,'Ambassadors - By Rep'!$A125,'Opportunities - Raw'!$H:$H,"&gt;="&amp;'Ambassadors - By Rep'!$B$4)</f>
        <v>0</v>
      </c>
      <c r="T125" s="34">
        <f ca="1">COUNTIFS('Opportunities - Raw'!$C:$C,'Ambassadors - By Rep'!$A125,'Opportunities - Raw'!$I:$I,"&gt;="&amp;'Ambassadors - By Rep'!$B$4)</f>
        <v>0</v>
      </c>
    </row>
    <row r="126" spans="1:20" x14ac:dyDescent="0.3">
      <c r="A126" s="6"/>
      <c r="B126" s="21"/>
      <c r="C126" s="33">
        <f ca="1">SUMIFS('Knocking Metrics - Raw'!$F:$F,'Knocking Metrics - Raw'!$B:$B,'Ambassadors - By Rep'!$A126,'Knocking Metrics - Raw'!$A:$A,'Ambassadors - By Rep'!$B$2-1)</f>
        <v>0</v>
      </c>
      <c r="D126" s="23">
        <f ca="1">SUMIFS('Knocking Metrics - Raw'!$G:$G,'Knocking Metrics - Raw'!$B:$B,'Ambassadors - By Rep'!$A126,'Knocking Metrics - Raw'!$A:$A,'Ambassadors - By Rep'!$B$2-1)</f>
        <v>0</v>
      </c>
      <c r="E126" s="23">
        <f ca="1">SUMIFS('Sales Appointments - Raw'!$O:$O,'Sales Appointments - Raw'!$B:$B,'Ambassadors - By Rep'!$A126,'Sales Appointments - Raw'!$E:$E,'Ambassadors - By Rep'!$B$2-1)</f>
        <v>0</v>
      </c>
      <c r="F126" s="34">
        <f ca="1">COUNTIFS('Opportunities - Raw'!$C:$C,'Ambassadors - By Rep'!A126,'Opportunities - Raw'!$B:$B,'Ambassadors - By Rep'!$B$2-1)</f>
        <v>0</v>
      </c>
      <c r="G126" s="23">
        <f ca="1">SUMIFS('Knocking Metrics - Raw'!$F:$F,'Knocking Metrics - Raw'!$B:$B,'Ambassadors - By Rep'!$A126,'Knocking Metrics - Raw'!$A:$A,"&gt;="&amp;'Ambassadors - By Rep'!$B$3)</f>
        <v>0</v>
      </c>
      <c r="H126" s="23">
        <f ca="1">SUMIFS('Knocking Metrics - Raw'!$G:$G,'Knocking Metrics - Raw'!$B:$B,'Ambassadors - By Rep'!$A126,'Knocking Metrics - Raw'!$A:$A,"&gt;="&amp;'Ambassadors - By Rep'!$B$3)</f>
        <v>0</v>
      </c>
      <c r="I126" s="23">
        <f ca="1">SUMIFS('Sales Appointments - Raw'!$O:$O,'Sales Appointments - Raw'!$B:$B,'Ambassadors - By Rep'!$A126,'Sales Appointments - Raw'!$E:$E,"&gt;="&amp;'Ambassadors - By Rep'!$B$3)</f>
        <v>0</v>
      </c>
      <c r="J126" s="23">
        <f ca="1">COUNTIFS('Opportunities - Raw'!$C:$C,'Ambassadors - By Rep'!$A126,'Opportunities - Raw'!$B:$B,"&gt;="&amp;'Ambassadors - By Rep'!$B$3)</f>
        <v>0</v>
      </c>
      <c r="K126" s="20">
        <f ca="1">MIN(IFERROR($I126/COUNTIFS('Sales Appointments - Raw'!$B:$B,'Ambassadors - By Rep'!$A126,'Sales Appointments - Raw'!$E:$E,"&gt;="&amp;'Ambassadors - By Rep'!$B$3,'Sales Appointments - Raw'!$L:$L,FALSE),0),1)</f>
        <v>0</v>
      </c>
      <c r="L126" s="33">
        <f ca="1">COUNTIFS('Knocking Metrics - Raw'!$B:$B,'Ambassadors - By Rep'!$A126,'Knocking Metrics - Raw'!$A:$A,"&gt;="&amp;'Ambassadors - By Rep'!$B$4)</f>
        <v>0</v>
      </c>
      <c r="M126" s="23">
        <f ca="1">SUMIFS('Knocking Metrics - Raw'!$F:$F,'Knocking Metrics - Raw'!$B:$B,'Ambassadors - By Rep'!$A126,'Knocking Metrics - Raw'!$A:$A,"&gt;="&amp;'Ambassadors - By Rep'!$B$4)</f>
        <v>0</v>
      </c>
      <c r="N126" s="23">
        <f t="shared" ca="1" si="3"/>
        <v>0</v>
      </c>
      <c r="O126" s="23">
        <f ca="1">SUMIFS('Knocking Metrics - Raw'!$G:$G,'Knocking Metrics - Raw'!$B:$B,'Ambassadors - By Rep'!$A126,'Knocking Metrics - Raw'!$A:$A,"&gt;="&amp;'Ambassadors - By Rep'!$B$4)</f>
        <v>0</v>
      </c>
      <c r="P126" s="23">
        <f ca="1">SUMIFS('Sales Appointments - Raw'!$O:$O,'Sales Appointments - Raw'!$B:$B,'Ambassadors - By Rep'!$A126,'Sales Appointments - Raw'!$E:$E,"&gt;="&amp;'Ambassadors - By Rep'!$B$4)</f>
        <v>0</v>
      </c>
      <c r="Q126" s="23">
        <f ca="1">COUNTIFS('Opportunities - Raw'!$C:$C,'Ambassadors - By Rep'!$A126,'Opportunities - Raw'!$B:$B,"&gt;="&amp;'Ambassadors - By Rep'!$B$4)</f>
        <v>0</v>
      </c>
      <c r="R126" s="20">
        <f ca="1">MIN(IFERROR($I126/COUNTIFS('Sales Appointments - Raw'!$B:$B,'Ambassadors - By Rep'!$A126,'Sales Appointments - Raw'!$E:$E,"&gt;="&amp;'Ambassadors - By Rep'!$B$4,'Sales Appointments - Raw'!$L:$L,FALSE),0),1)</f>
        <v>0</v>
      </c>
      <c r="S126" s="23">
        <f ca="1">COUNTIFS('Opportunities - Raw'!$C:$C,'Ambassadors - By Rep'!$A126,'Opportunities - Raw'!$H:$H,"&gt;="&amp;'Ambassadors - By Rep'!$B$4)</f>
        <v>0</v>
      </c>
      <c r="T126" s="34">
        <f ca="1">COUNTIFS('Opportunities - Raw'!$C:$C,'Ambassadors - By Rep'!$A126,'Opportunities - Raw'!$I:$I,"&gt;="&amp;'Ambassadors - By Rep'!$B$4)</f>
        <v>0</v>
      </c>
    </row>
    <row r="127" spans="1:20" x14ac:dyDescent="0.3">
      <c r="A127" s="6"/>
      <c r="B127" s="21"/>
      <c r="C127" s="33">
        <f ca="1">SUMIFS('Knocking Metrics - Raw'!$F:$F,'Knocking Metrics - Raw'!$B:$B,'Ambassadors - By Rep'!$A127,'Knocking Metrics - Raw'!$A:$A,'Ambassadors - By Rep'!$B$2-1)</f>
        <v>0</v>
      </c>
      <c r="D127" s="23">
        <f ca="1">SUMIFS('Knocking Metrics - Raw'!$G:$G,'Knocking Metrics - Raw'!$B:$B,'Ambassadors - By Rep'!$A127,'Knocking Metrics - Raw'!$A:$A,'Ambassadors - By Rep'!$B$2-1)</f>
        <v>0</v>
      </c>
      <c r="E127" s="23">
        <f ca="1">SUMIFS('Sales Appointments - Raw'!$O:$O,'Sales Appointments - Raw'!$B:$B,'Ambassadors - By Rep'!$A127,'Sales Appointments - Raw'!$E:$E,'Ambassadors - By Rep'!$B$2-1)</f>
        <v>0</v>
      </c>
      <c r="F127" s="34">
        <f ca="1">COUNTIFS('Opportunities - Raw'!$C:$C,'Ambassadors - By Rep'!A127,'Opportunities - Raw'!$B:$B,'Ambassadors - By Rep'!$B$2-1)</f>
        <v>0</v>
      </c>
      <c r="G127" s="23">
        <f ca="1">SUMIFS('Knocking Metrics - Raw'!$F:$F,'Knocking Metrics - Raw'!$B:$B,'Ambassadors - By Rep'!$A127,'Knocking Metrics - Raw'!$A:$A,"&gt;="&amp;'Ambassadors - By Rep'!$B$3)</f>
        <v>0</v>
      </c>
      <c r="H127" s="23">
        <f ca="1">SUMIFS('Knocking Metrics - Raw'!$G:$G,'Knocking Metrics - Raw'!$B:$B,'Ambassadors - By Rep'!$A127,'Knocking Metrics - Raw'!$A:$A,"&gt;="&amp;'Ambassadors - By Rep'!$B$3)</f>
        <v>0</v>
      </c>
      <c r="I127" s="23">
        <f ca="1">SUMIFS('Sales Appointments - Raw'!$O:$O,'Sales Appointments - Raw'!$B:$B,'Ambassadors - By Rep'!$A127,'Sales Appointments - Raw'!$E:$E,"&gt;="&amp;'Ambassadors - By Rep'!$B$3)</f>
        <v>0</v>
      </c>
      <c r="J127" s="23">
        <f ca="1">COUNTIFS('Opportunities - Raw'!$C:$C,'Ambassadors - By Rep'!$A127,'Opportunities - Raw'!$B:$B,"&gt;="&amp;'Ambassadors - By Rep'!$B$3)</f>
        <v>0</v>
      </c>
      <c r="K127" s="20">
        <f ca="1">MIN(IFERROR($I127/COUNTIFS('Sales Appointments - Raw'!$B:$B,'Ambassadors - By Rep'!$A127,'Sales Appointments - Raw'!$E:$E,"&gt;="&amp;'Ambassadors - By Rep'!$B$3,'Sales Appointments - Raw'!$L:$L,FALSE),0),1)</f>
        <v>0</v>
      </c>
      <c r="L127" s="33">
        <f ca="1">COUNTIFS('Knocking Metrics - Raw'!$B:$B,'Ambassadors - By Rep'!$A127,'Knocking Metrics - Raw'!$A:$A,"&gt;="&amp;'Ambassadors - By Rep'!$B$4)</f>
        <v>0</v>
      </c>
      <c r="M127" s="23">
        <f ca="1">SUMIFS('Knocking Metrics - Raw'!$F:$F,'Knocking Metrics - Raw'!$B:$B,'Ambassadors - By Rep'!$A127,'Knocking Metrics - Raw'!$A:$A,"&gt;="&amp;'Ambassadors - By Rep'!$B$4)</f>
        <v>0</v>
      </c>
      <c r="N127" s="23">
        <f t="shared" ca="1" si="3"/>
        <v>0</v>
      </c>
      <c r="O127" s="23">
        <f ca="1">SUMIFS('Knocking Metrics - Raw'!$G:$G,'Knocking Metrics - Raw'!$B:$B,'Ambassadors - By Rep'!$A127,'Knocking Metrics - Raw'!$A:$A,"&gt;="&amp;'Ambassadors - By Rep'!$B$4)</f>
        <v>0</v>
      </c>
      <c r="P127" s="23">
        <f ca="1">SUMIFS('Sales Appointments - Raw'!$O:$O,'Sales Appointments - Raw'!$B:$B,'Ambassadors - By Rep'!$A127,'Sales Appointments - Raw'!$E:$E,"&gt;="&amp;'Ambassadors - By Rep'!$B$4)</f>
        <v>0</v>
      </c>
      <c r="Q127" s="23">
        <f ca="1">COUNTIFS('Opportunities - Raw'!$C:$C,'Ambassadors - By Rep'!$A127,'Opportunities - Raw'!$B:$B,"&gt;="&amp;'Ambassadors - By Rep'!$B$4)</f>
        <v>0</v>
      </c>
      <c r="R127" s="20">
        <f ca="1">MIN(IFERROR($I127/COUNTIFS('Sales Appointments - Raw'!$B:$B,'Ambassadors - By Rep'!$A127,'Sales Appointments - Raw'!$E:$E,"&gt;="&amp;'Ambassadors - By Rep'!$B$4,'Sales Appointments - Raw'!$L:$L,FALSE),0),1)</f>
        <v>0</v>
      </c>
      <c r="S127" s="23">
        <f ca="1">COUNTIFS('Opportunities - Raw'!$C:$C,'Ambassadors - By Rep'!$A127,'Opportunities - Raw'!$H:$H,"&gt;="&amp;'Ambassadors - By Rep'!$B$4)</f>
        <v>0</v>
      </c>
      <c r="T127" s="34">
        <f ca="1">COUNTIFS('Opportunities - Raw'!$C:$C,'Ambassadors - By Rep'!$A127,'Opportunities - Raw'!$I:$I,"&gt;="&amp;'Ambassadors - By Rep'!$B$4)</f>
        <v>0</v>
      </c>
    </row>
    <row r="128" spans="1:20" x14ac:dyDescent="0.3">
      <c r="A128" s="6"/>
      <c r="B128" s="21"/>
      <c r="C128" s="33">
        <f ca="1">SUMIFS('Knocking Metrics - Raw'!$F:$F,'Knocking Metrics - Raw'!$B:$B,'Ambassadors - By Rep'!$A128,'Knocking Metrics - Raw'!$A:$A,'Ambassadors - By Rep'!$B$2-1)</f>
        <v>0</v>
      </c>
      <c r="D128" s="23">
        <f ca="1">SUMIFS('Knocking Metrics - Raw'!$G:$G,'Knocking Metrics - Raw'!$B:$B,'Ambassadors - By Rep'!$A128,'Knocking Metrics - Raw'!$A:$A,'Ambassadors - By Rep'!$B$2-1)</f>
        <v>0</v>
      </c>
      <c r="E128" s="23">
        <f ca="1">SUMIFS('Sales Appointments - Raw'!$O:$O,'Sales Appointments - Raw'!$B:$B,'Ambassadors - By Rep'!$A128,'Sales Appointments - Raw'!$E:$E,'Ambassadors - By Rep'!$B$2-1)</f>
        <v>0</v>
      </c>
      <c r="F128" s="34">
        <f ca="1">COUNTIFS('Opportunities - Raw'!$C:$C,'Ambassadors - By Rep'!A128,'Opportunities - Raw'!$B:$B,'Ambassadors - By Rep'!$B$2-1)</f>
        <v>0</v>
      </c>
      <c r="G128" s="23">
        <f ca="1">SUMIFS('Knocking Metrics - Raw'!$F:$F,'Knocking Metrics - Raw'!$B:$B,'Ambassadors - By Rep'!$A128,'Knocking Metrics - Raw'!$A:$A,"&gt;="&amp;'Ambassadors - By Rep'!$B$3)</f>
        <v>0</v>
      </c>
      <c r="H128" s="23">
        <f ca="1">SUMIFS('Knocking Metrics - Raw'!$G:$G,'Knocking Metrics - Raw'!$B:$B,'Ambassadors - By Rep'!$A128,'Knocking Metrics - Raw'!$A:$A,"&gt;="&amp;'Ambassadors - By Rep'!$B$3)</f>
        <v>0</v>
      </c>
      <c r="I128" s="23">
        <f ca="1">SUMIFS('Sales Appointments - Raw'!$O:$O,'Sales Appointments - Raw'!$B:$B,'Ambassadors - By Rep'!$A128,'Sales Appointments - Raw'!$E:$E,"&gt;="&amp;'Ambassadors - By Rep'!$B$3)</f>
        <v>0</v>
      </c>
      <c r="J128" s="23">
        <f ca="1">COUNTIFS('Opportunities - Raw'!$C:$C,'Ambassadors - By Rep'!$A128,'Opportunities - Raw'!$B:$B,"&gt;="&amp;'Ambassadors - By Rep'!$B$3)</f>
        <v>0</v>
      </c>
      <c r="K128" s="20">
        <f ca="1">MIN(IFERROR($I128/COUNTIFS('Sales Appointments - Raw'!$B:$B,'Ambassadors - By Rep'!$A128,'Sales Appointments - Raw'!$E:$E,"&gt;="&amp;'Ambassadors - By Rep'!$B$3,'Sales Appointments - Raw'!$L:$L,FALSE),0),1)</f>
        <v>0</v>
      </c>
      <c r="L128" s="33">
        <f ca="1">COUNTIFS('Knocking Metrics - Raw'!$B:$B,'Ambassadors - By Rep'!$A128,'Knocking Metrics - Raw'!$A:$A,"&gt;="&amp;'Ambassadors - By Rep'!$B$4)</f>
        <v>0</v>
      </c>
      <c r="M128" s="23">
        <f ca="1">SUMIFS('Knocking Metrics - Raw'!$F:$F,'Knocking Metrics - Raw'!$B:$B,'Ambassadors - By Rep'!$A128,'Knocking Metrics - Raw'!$A:$A,"&gt;="&amp;'Ambassadors - By Rep'!$B$4)</f>
        <v>0</v>
      </c>
      <c r="N128" s="23">
        <f t="shared" ca="1" si="3"/>
        <v>0</v>
      </c>
      <c r="O128" s="23">
        <f ca="1">SUMIFS('Knocking Metrics - Raw'!$G:$G,'Knocking Metrics - Raw'!$B:$B,'Ambassadors - By Rep'!$A128,'Knocking Metrics - Raw'!$A:$A,"&gt;="&amp;'Ambassadors - By Rep'!$B$4)</f>
        <v>0</v>
      </c>
      <c r="P128" s="23">
        <f ca="1">SUMIFS('Sales Appointments - Raw'!$O:$O,'Sales Appointments - Raw'!$B:$B,'Ambassadors - By Rep'!$A128,'Sales Appointments - Raw'!$E:$E,"&gt;="&amp;'Ambassadors - By Rep'!$B$4)</f>
        <v>0</v>
      </c>
      <c r="Q128" s="23">
        <f ca="1">COUNTIFS('Opportunities - Raw'!$C:$C,'Ambassadors - By Rep'!$A128,'Opportunities - Raw'!$B:$B,"&gt;="&amp;'Ambassadors - By Rep'!$B$4)</f>
        <v>0</v>
      </c>
      <c r="R128" s="20">
        <f ca="1">MIN(IFERROR($I128/COUNTIFS('Sales Appointments - Raw'!$B:$B,'Ambassadors - By Rep'!$A128,'Sales Appointments - Raw'!$E:$E,"&gt;="&amp;'Ambassadors - By Rep'!$B$4,'Sales Appointments - Raw'!$L:$L,FALSE),0),1)</f>
        <v>0</v>
      </c>
      <c r="S128" s="23">
        <f ca="1">COUNTIFS('Opportunities - Raw'!$C:$C,'Ambassadors - By Rep'!$A128,'Opportunities - Raw'!$H:$H,"&gt;="&amp;'Ambassadors - By Rep'!$B$4)</f>
        <v>0</v>
      </c>
      <c r="T128" s="34">
        <f ca="1">COUNTIFS('Opportunities - Raw'!$C:$C,'Ambassadors - By Rep'!$A128,'Opportunities - Raw'!$I:$I,"&gt;="&amp;'Ambassadors - By Rep'!$B$4)</f>
        <v>0</v>
      </c>
    </row>
    <row r="129" spans="1:20" x14ac:dyDescent="0.3">
      <c r="A129" s="6"/>
      <c r="B129" s="21"/>
      <c r="C129" s="33">
        <f ca="1">SUMIFS('Knocking Metrics - Raw'!$F:$F,'Knocking Metrics - Raw'!$B:$B,'Ambassadors - By Rep'!$A129,'Knocking Metrics - Raw'!$A:$A,'Ambassadors - By Rep'!$B$2-1)</f>
        <v>0</v>
      </c>
      <c r="D129" s="23">
        <f ca="1">SUMIFS('Knocking Metrics - Raw'!$G:$G,'Knocking Metrics - Raw'!$B:$B,'Ambassadors - By Rep'!$A129,'Knocking Metrics - Raw'!$A:$A,'Ambassadors - By Rep'!$B$2-1)</f>
        <v>0</v>
      </c>
      <c r="E129" s="23">
        <f ca="1">SUMIFS('Sales Appointments - Raw'!$O:$O,'Sales Appointments - Raw'!$B:$B,'Ambassadors - By Rep'!$A129,'Sales Appointments - Raw'!$E:$E,'Ambassadors - By Rep'!$B$2-1)</f>
        <v>0</v>
      </c>
      <c r="F129" s="34">
        <f ca="1">COUNTIFS('Opportunities - Raw'!$C:$C,'Ambassadors - By Rep'!A129,'Opportunities - Raw'!$B:$B,'Ambassadors - By Rep'!$B$2-1)</f>
        <v>0</v>
      </c>
      <c r="G129" s="23">
        <f ca="1">SUMIFS('Knocking Metrics - Raw'!$F:$F,'Knocking Metrics - Raw'!$B:$B,'Ambassadors - By Rep'!$A129,'Knocking Metrics - Raw'!$A:$A,"&gt;="&amp;'Ambassadors - By Rep'!$B$3)</f>
        <v>0</v>
      </c>
      <c r="H129" s="23">
        <f ca="1">SUMIFS('Knocking Metrics - Raw'!$G:$G,'Knocking Metrics - Raw'!$B:$B,'Ambassadors - By Rep'!$A129,'Knocking Metrics - Raw'!$A:$A,"&gt;="&amp;'Ambassadors - By Rep'!$B$3)</f>
        <v>0</v>
      </c>
      <c r="I129" s="23">
        <f ca="1">SUMIFS('Sales Appointments - Raw'!$O:$O,'Sales Appointments - Raw'!$B:$B,'Ambassadors - By Rep'!$A129,'Sales Appointments - Raw'!$E:$E,"&gt;="&amp;'Ambassadors - By Rep'!$B$3)</f>
        <v>0</v>
      </c>
      <c r="J129" s="23">
        <f ca="1">COUNTIFS('Opportunities - Raw'!$C:$C,'Ambassadors - By Rep'!$A129,'Opportunities - Raw'!$B:$B,"&gt;="&amp;'Ambassadors - By Rep'!$B$3)</f>
        <v>0</v>
      </c>
      <c r="K129" s="20">
        <f ca="1">MIN(IFERROR($I129/COUNTIFS('Sales Appointments - Raw'!$B:$B,'Ambassadors - By Rep'!$A129,'Sales Appointments - Raw'!$E:$E,"&gt;="&amp;'Ambassadors - By Rep'!$B$3,'Sales Appointments - Raw'!$L:$L,FALSE),0),1)</f>
        <v>0</v>
      </c>
      <c r="L129" s="33">
        <f ca="1">COUNTIFS('Knocking Metrics - Raw'!$B:$B,'Ambassadors - By Rep'!$A129,'Knocking Metrics - Raw'!$A:$A,"&gt;="&amp;'Ambassadors - By Rep'!$B$4)</f>
        <v>0</v>
      </c>
      <c r="M129" s="23">
        <f ca="1">SUMIFS('Knocking Metrics - Raw'!$F:$F,'Knocking Metrics - Raw'!$B:$B,'Ambassadors - By Rep'!$A129,'Knocking Metrics - Raw'!$A:$A,"&gt;="&amp;'Ambassadors - By Rep'!$B$4)</f>
        <v>0</v>
      </c>
      <c r="N129" s="23">
        <f t="shared" ca="1" si="3"/>
        <v>0</v>
      </c>
      <c r="O129" s="23">
        <f ca="1">SUMIFS('Knocking Metrics - Raw'!$G:$G,'Knocking Metrics - Raw'!$B:$B,'Ambassadors - By Rep'!$A129,'Knocking Metrics - Raw'!$A:$A,"&gt;="&amp;'Ambassadors - By Rep'!$B$4)</f>
        <v>0</v>
      </c>
      <c r="P129" s="23">
        <f ca="1">SUMIFS('Sales Appointments - Raw'!$O:$O,'Sales Appointments - Raw'!$B:$B,'Ambassadors - By Rep'!$A129,'Sales Appointments - Raw'!$E:$E,"&gt;="&amp;'Ambassadors - By Rep'!$B$4)</f>
        <v>0</v>
      </c>
      <c r="Q129" s="23">
        <f ca="1">COUNTIFS('Opportunities - Raw'!$C:$C,'Ambassadors - By Rep'!$A129,'Opportunities - Raw'!$B:$B,"&gt;="&amp;'Ambassadors - By Rep'!$B$4)</f>
        <v>0</v>
      </c>
      <c r="R129" s="20">
        <f ca="1">MIN(IFERROR($I129/COUNTIFS('Sales Appointments - Raw'!$B:$B,'Ambassadors - By Rep'!$A129,'Sales Appointments - Raw'!$E:$E,"&gt;="&amp;'Ambassadors - By Rep'!$B$4,'Sales Appointments - Raw'!$L:$L,FALSE),0),1)</f>
        <v>0</v>
      </c>
      <c r="S129" s="23">
        <f ca="1">COUNTIFS('Opportunities - Raw'!$C:$C,'Ambassadors - By Rep'!$A129,'Opportunities - Raw'!$H:$H,"&gt;="&amp;'Ambassadors - By Rep'!$B$4)</f>
        <v>0</v>
      </c>
      <c r="T129" s="34">
        <f ca="1">COUNTIFS('Opportunities - Raw'!$C:$C,'Ambassadors - By Rep'!$A129,'Opportunities - Raw'!$I:$I,"&gt;="&amp;'Ambassadors - By Rep'!$B$4)</f>
        <v>0</v>
      </c>
    </row>
    <row r="130" spans="1:20" x14ac:dyDescent="0.3">
      <c r="A130" s="6"/>
      <c r="B130" s="21"/>
      <c r="C130" s="33">
        <f ca="1">SUMIFS('Knocking Metrics - Raw'!$F:$F,'Knocking Metrics - Raw'!$B:$B,'Ambassadors - By Rep'!$A130,'Knocking Metrics - Raw'!$A:$A,'Ambassadors - By Rep'!$B$2-1)</f>
        <v>0</v>
      </c>
      <c r="D130" s="23">
        <f ca="1">SUMIFS('Knocking Metrics - Raw'!$G:$G,'Knocking Metrics - Raw'!$B:$B,'Ambassadors - By Rep'!$A130,'Knocking Metrics - Raw'!$A:$A,'Ambassadors - By Rep'!$B$2-1)</f>
        <v>0</v>
      </c>
      <c r="E130" s="23">
        <f ca="1">SUMIFS('Sales Appointments - Raw'!$O:$O,'Sales Appointments - Raw'!$B:$B,'Ambassadors - By Rep'!$A130,'Sales Appointments - Raw'!$E:$E,'Ambassadors - By Rep'!$B$2-1)</f>
        <v>0</v>
      </c>
      <c r="F130" s="34">
        <f ca="1">COUNTIFS('Opportunities - Raw'!$C:$C,'Ambassadors - By Rep'!A130,'Opportunities - Raw'!$B:$B,'Ambassadors - By Rep'!$B$2-1)</f>
        <v>0</v>
      </c>
      <c r="G130" s="23">
        <f ca="1">SUMIFS('Knocking Metrics - Raw'!$F:$F,'Knocking Metrics - Raw'!$B:$B,'Ambassadors - By Rep'!$A130,'Knocking Metrics - Raw'!$A:$A,"&gt;="&amp;'Ambassadors - By Rep'!$B$3)</f>
        <v>0</v>
      </c>
      <c r="H130" s="23">
        <f ca="1">SUMIFS('Knocking Metrics - Raw'!$G:$G,'Knocking Metrics - Raw'!$B:$B,'Ambassadors - By Rep'!$A130,'Knocking Metrics - Raw'!$A:$A,"&gt;="&amp;'Ambassadors - By Rep'!$B$3)</f>
        <v>0</v>
      </c>
      <c r="I130" s="23">
        <f ca="1">SUMIFS('Sales Appointments - Raw'!$O:$O,'Sales Appointments - Raw'!$B:$B,'Ambassadors - By Rep'!$A130,'Sales Appointments - Raw'!$E:$E,"&gt;="&amp;'Ambassadors - By Rep'!$B$3)</f>
        <v>0</v>
      </c>
      <c r="J130" s="23">
        <f ca="1">COUNTIFS('Opportunities - Raw'!$C:$C,'Ambassadors - By Rep'!$A130,'Opportunities - Raw'!$B:$B,"&gt;="&amp;'Ambassadors - By Rep'!$B$3)</f>
        <v>0</v>
      </c>
      <c r="K130" s="20">
        <f ca="1">MIN(IFERROR($I130/COUNTIFS('Sales Appointments - Raw'!$B:$B,'Ambassadors - By Rep'!$A130,'Sales Appointments - Raw'!$E:$E,"&gt;="&amp;'Ambassadors - By Rep'!$B$3,'Sales Appointments - Raw'!$L:$L,FALSE),0),1)</f>
        <v>0</v>
      </c>
      <c r="L130" s="33">
        <f ca="1">COUNTIFS('Knocking Metrics - Raw'!$B:$B,'Ambassadors - By Rep'!$A130,'Knocking Metrics - Raw'!$A:$A,"&gt;="&amp;'Ambassadors - By Rep'!$B$4)</f>
        <v>0</v>
      </c>
      <c r="M130" s="23">
        <f ca="1">SUMIFS('Knocking Metrics - Raw'!$F:$F,'Knocking Metrics - Raw'!$B:$B,'Ambassadors - By Rep'!$A130,'Knocking Metrics - Raw'!$A:$A,"&gt;="&amp;'Ambassadors - By Rep'!$B$4)</f>
        <v>0</v>
      </c>
      <c r="N130" s="23">
        <f t="shared" ca="1" si="3"/>
        <v>0</v>
      </c>
      <c r="O130" s="23">
        <f ca="1">SUMIFS('Knocking Metrics - Raw'!$G:$G,'Knocking Metrics - Raw'!$B:$B,'Ambassadors - By Rep'!$A130,'Knocking Metrics - Raw'!$A:$A,"&gt;="&amp;'Ambassadors - By Rep'!$B$4)</f>
        <v>0</v>
      </c>
      <c r="P130" s="23">
        <f ca="1">SUMIFS('Sales Appointments - Raw'!$O:$O,'Sales Appointments - Raw'!$B:$B,'Ambassadors - By Rep'!$A130,'Sales Appointments - Raw'!$E:$E,"&gt;="&amp;'Ambassadors - By Rep'!$B$4)</f>
        <v>0</v>
      </c>
      <c r="Q130" s="23">
        <f ca="1">COUNTIFS('Opportunities - Raw'!$C:$C,'Ambassadors - By Rep'!$A130,'Opportunities - Raw'!$B:$B,"&gt;="&amp;'Ambassadors - By Rep'!$B$4)</f>
        <v>0</v>
      </c>
      <c r="R130" s="20">
        <f ca="1">MIN(IFERROR($I130/COUNTIFS('Sales Appointments - Raw'!$B:$B,'Ambassadors - By Rep'!$A130,'Sales Appointments - Raw'!$E:$E,"&gt;="&amp;'Ambassadors - By Rep'!$B$4,'Sales Appointments - Raw'!$L:$L,FALSE),0),1)</f>
        <v>0</v>
      </c>
      <c r="S130" s="23">
        <f ca="1">COUNTIFS('Opportunities - Raw'!$C:$C,'Ambassadors - By Rep'!$A130,'Opportunities - Raw'!$H:$H,"&gt;="&amp;'Ambassadors - By Rep'!$B$4)</f>
        <v>0</v>
      </c>
      <c r="T130" s="34">
        <f ca="1">COUNTIFS('Opportunities - Raw'!$C:$C,'Ambassadors - By Rep'!$A130,'Opportunities - Raw'!$I:$I,"&gt;="&amp;'Ambassadors - By Rep'!$B$4)</f>
        <v>0</v>
      </c>
    </row>
    <row r="131" spans="1:20" x14ac:dyDescent="0.3">
      <c r="A131" s="6"/>
      <c r="B131" s="21"/>
      <c r="C131" s="33">
        <f ca="1">SUMIFS('Knocking Metrics - Raw'!$F:$F,'Knocking Metrics - Raw'!$B:$B,'Ambassadors - By Rep'!$A131,'Knocking Metrics - Raw'!$A:$A,'Ambassadors - By Rep'!$B$2-1)</f>
        <v>0</v>
      </c>
      <c r="D131" s="23">
        <f ca="1">SUMIFS('Knocking Metrics - Raw'!$G:$G,'Knocking Metrics - Raw'!$B:$B,'Ambassadors - By Rep'!$A131,'Knocking Metrics - Raw'!$A:$A,'Ambassadors - By Rep'!$B$2-1)</f>
        <v>0</v>
      </c>
      <c r="E131" s="23">
        <f ca="1">SUMIFS('Sales Appointments - Raw'!$O:$O,'Sales Appointments - Raw'!$B:$B,'Ambassadors - By Rep'!$A131,'Sales Appointments - Raw'!$E:$E,'Ambassadors - By Rep'!$B$2-1)</f>
        <v>0</v>
      </c>
      <c r="F131" s="34">
        <f ca="1">COUNTIFS('Opportunities - Raw'!$C:$C,'Ambassadors - By Rep'!A131,'Opportunities - Raw'!$B:$B,'Ambassadors - By Rep'!$B$2-1)</f>
        <v>0</v>
      </c>
      <c r="G131" s="23">
        <f ca="1">SUMIFS('Knocking Metrics - Raw'!$F:$F,'Knocking Metrics - Raw'!$B:$B,'Ambassadors - By Rep'!$A131,'Knocking Metrics - Raw'!$A:$A,"&gt;="&amp;'Ambassadors - By Rep'!$B$3)</f>
        <v>0</v>
      </c>
      <c r="H131" s="23">
        <f ca="1">SUMIFS('Knocking Metrics - Raw'!$G:$G,'Knocking Metrics - Raw'!$B:$B,'Ambassadors - By Rep'!$A131,'Knocking Metrics - Raw'!$A:$A,"&gt;="&amp;'Ambassadors - By Rep'!$B$3)</f>
        <v>0</v>
      </c>
      <c r="I131" s="23">
        <f ca="1">SUMIFS('Sales Appointments - Raw'!$O:$O,'Sales Appointments - Raw'!$B:$B,'Ambassadors - By Rep'!$A131,'Sales Appointments - Raw'!$E:$E,"&gt;="&amp;'Ambassadors - By Rep'!$B$3)</f>
        <v>0</v>
      </c>
      <c r="J131" s="23">
        <f ca="1">COUNTIFS('Opportunities - Raw'!$C:$C,'Ambassadors - By Rep'!$A131,'Opportunities - Raw'!$B:$B,"&gt;="&amp;'Ambassadors - By Rep'!$B$3)</f>
        <v>0</v>
      </c>
      <c r="K131" s="20">
        <f ca="1">MIN(IFERROR($I131/COUNTIFS('Sales Appointments - Raw'!$B:$B,'Ambassadors - By Rep'!$A131,'Sales Appointments - Raw'!$E:$E,"&gt;="&amp;'Ambassadors - By Rep'!$B$3,'Sales Appointments - Raw'!$L:$L,FALSE),0),1)</f>
        <v>0</v>
      </c>
      <c r="L131" s="33">
        <f ca="1">COUNTIFS('Knocking Metrics - Raw'!$B:$B,'Ambassadors - By Rep'!$A131,'Knocking Metrics - Raw'!$A:$A,"&gt;="&amp;'Ambassadors - By Rep'!$B$4)</f>
        <v>0</v>
      </c>
      <c r="M131" s="23">
        <f ca="1">SUMIFS('Knocking Metrics - Raw'!$F:$F,'Knocking Metrics - Raw'!$B:$B,'Ambassadors - By Rep'!$A131,'Knocking Metrics - Raw'!$A:$A,"&gt;="&amp;'Ambassadors - By Rep'!$B$4)</f>
        <v>0</v>
      </c>
      <c r="N131" s="23">
        <f t="shared" ca="1" si="3"/>
        <v>0</v>
      </c>
      <c r="O131" s="23">
        <f ca="1">SUMIFS('Knocking Metrics - Raw'!$G:$G,'Knocking Metrics - Raw'!$B:$B,'Ambassadors - By Rep'!$A131,'Knocking Metrics - Raw'!$A:$A,"&gt;="&amp;'Ambassadors - By Rep'!$B$4)</f>
        <v>0</v>
      </c>
      <c r="P131" s="23">
        <f ca="1">SUMIFS('Sales Appointments - Raw'!$O:$O,'Sales Appointments - Raw'!$B:$B,'Ambassadors - By Rep'!$A131,'Sales Appointments - Raw'!$E:$E,"&gt;="&amp;'Ambassadors - By Rep'!$B$4)</f>
        <v>0</v>
      </c>
      <c r="Q131" s="23">
        <f ca="1">COUNTIFS('Opportunities - Raw'!$C:$C,'Ambassadors - By Rep'!$A131,'Opportunities - Raw'!$B:$B,"&gt;="&amp;'Ambassadors - By Rep'!$B$4)</f>
        <v>0</v>
      </c>
      <c r="R131" s="20">
        <f ca="1">MIN(IFERROR($I131/COUNTIFS('Sales Appointments - Raw'!$B:$B,'Ambassadors - By Rep'!$A131,'Sales Appointments - Raw'!$E:$E,"&gt;="&amp;'Ambassadors - By Rep'!$B$4,'Sales Appointments - Raw'!$L:$L,FALSE),0),1)</f>
        <v>0</v>
      </c>
      <c r="S131" s="23">
        <f ca="1">COUNTIFS('Opportunities - Raw'!$C:$C,'Ambassadors - By Rep'!$A131,'Opportunities - Raw'!$H:$H,"&gt;="&amp;'Ambassadors - By Rep'!$B$4)</f>
        <v>0</v>
      </c>
      <c r="T131" s="34">
        <f ca="1">COUNTIFS('Opportunities - Raw'!$C:$C,'Ambassadors - By Rep'!$A131,'Opportunities - Raw'!$I:$I,"&gt;="&amp;'Ambassadors - By Rep'!$B$4)</f>
        <v>0</v>
      </c>
    </row>
    <row r="132" spans="1:20" x14ac:dyDescent="0.3">
      <c r="A132" s="6"/>
      <c r="B132" s="21"/>
      <c r="C132" s="33">
        <f ca="1">SUMIFS('Knocking Metrics - Raw'!$F:$F,'Knocking Metrics - Raw'!$B:$B,'Ambassadors - By Rep'!$A132,'Knocking Metrics - Raw'!$A:$A,'Ambassadors - By Rep'!$B$2-1)</f>
        <v>0</v>
      </c>
      <c r="D132" s="23">
        <f ca="1">SUMIFS('Knocking Metrics - Raw'!$G:$G,'Knocking Metrics - Raw'!$B:$B,'Ambassadors - By Rep'!$A132,'Knocking Metrics - Raw'!$A:$A,'Ambassadors - By Rep'!$B$2-1)</f>
        <v>0</v>
      </c>
      <c r="E132" s="23">
        <f ca="1">SUMIFS('Sales Appointments - Raw'!$O:$O,'Sales Appointments - Raw'!$B:$B,'Ambassadors - By Rep'!$A132,'Sales Appointments - Raw'!$E:$E,'Ambassadors - By Rep'!$B$2-1)</f>
        <v>0</v>
      </c>
      <c r="F132" s="34">
        <f ca="1">COUNTIFS('Opportunities - Raw'!$C:$C,'Ambassadors - By Rep'!A132,'Opportunities - Raw'!$B:$B,'Ambassadors - By Rep'!$B$2-1)</f>
        <v>0</v>
      </c>
      <c r="G132" s="23">
        <f ca="1">SUMIFS('Knocking Metrics - Raw'!$F:$F,'Knocking Metrics - Raw'!$B:$B,'Ambassadors - By Rep'!$A132,'Knocking Metrics - Raw'!$A:$A,"&gt;="&amp;'Ambassadors - By Rep'!$B$3)</f>
        <v>0</v>
      </c>
      <c r="H132" s="23">
        <f ca="1">SUMIFS('Knocking Metrics - Raw'!$G:$G,'Knocking Metrics - Raw'!$B:$B,'Ambassadors - By Rep'!$A132,'Knocking Metrics - Raw'!$A:$A,"&gt;="&amp;'Ambassadors - By Rep'!$B$3)</f>
        <v>0</v>
      </c>
      <c r="I132" s="23">
        <f ca="1">SUMIFS('Sales Appointments - Raw'!$O:$O,'Sales Appointments - Raw'!$B:$B,'Ambassadors - By Rep'!$A132,'Sales Appointments - Raw'!$E:$E,"&gt;="&amp;'Ambassadors - By Rep'!$B$3)</f>
        <v>0</v>
      </c>
      <c r="J132" s="23">
        <f ca="1">COUNTIFS('Opportunities - Raw'!$C:$C,'Ambassadors - By Rep'!$A132,'Opportunities - Raw'!$B:$B,"&gt;="&amp;'Ambassadors - By Rep'!$B$3)</f>
        <v>0</v>
      </c>
      <c r="K132" s="20">
        <f ca="1">MIN(IFERROR($I132/COUNTIFS('Sales Appointments - Raw'!$B:$B,'Ambassadors - By Rep'!$A132,'Sales Appointments - Raw'!$E:$E,"&gt;="&amp;'Ambassadors - By Rep'!$B$3,'Sales Appointments - Raw'!$L:$L,FALSE),0),1)</f>
        <v>0</v>
      </c>
      <c r="L132" s="33">
        <f ca="1">COUNTIFS('Knocking Metrics - Raw'!$B:$B,'Ambassadors - By Rep'!$A132,'Knocking Metrics - Raw'!$A:$A,"&gt;="&amp;'Ambassadors - By Rep'!$B$4)</f>
        <v>0</v>
      </c>
      <c r="M132" s="23">
        <f ca="1">SUMIFS('Knocking Metrics - Raw'!$F:$F,'Knocking Metrics - Raw'!$B:$B,'Ambassadors - By Rep'!$A132,'Knocking Metrics - Raw'!$A:$A,"&gt;="&amp;'Ambassadors - By Rep'!$B$4)</f>
        <v>0</v>
      </c>
      <c r="N132" s="23">
        <f t="shared" ca="1" si="3"/>
        <v>0</v>
      </c>
      <c r="O132" s="23">
        <f ca="1">SUMIFS('Knocking Metrics - Raw'!$G:$G,'Knocking Metrics - Raw'!$B:$B,'Ambassadors - By Rep'!$A132,'Knocking Metrics - Raw'!$A:$A,"&gt;="&amp;'Ambassadors - By Rep'!$B$4)</f>
        <v>0</v>
      </c>
      <c r="P132" s="23">
        <f ca="1">SUMIFS('Sales Appointments - Raw'!$O:$O,'Sales Appointments - Raw'!$B:$B,'Ambassadors - By Rep'!$A132,'Sales Appointments - Raw'!$E:$E,"&gt;="&amp;'Ambassadors - By Rep'!$B$4)</f>
        <v>0</v>
      </c>
      <c r="Q132" s="23">
        <f ca="1">COUNTIFS('Opportunities - Raw'!$C:$C,'Ambassadors - By Rep'!$A132,'Opportunities - Raw'!$B:$B,"&gt;="&amp;'Ambassadors - By Rep'!$B$4)</f>
        <v>0</v>
      </c>
      <c r="R132" s="20">
        <f ca="1">MIN(IFERROR($I132/COUNTIFS('Sales Appointments - Raw'!$B:$B,'Ambassadors - By Rep'!$A132,'Sales Appointments - Raw'!$E:$E,"&gt;="&amp;'Ambassadors - By Rep'!$B$4,'Sales Appointments - Raw'!$L:$L,FALSE),0),1)</f>
        <v>0</v>
      </c>
      <c r="S132" s="23">
        <f ca="1">COUNTIFS('Opportunities - Raw'!$C:$C,'Ambassadors - By Rep'!$A132,'Opportunities - Raw'!$H:$H,"&gt;="&amp;'Ambassadors - By Rep'!$B$4)</f>
        <v>0</v>
      </c>
      <c r="T132" s="34">
        <f ca="1">COUNTIFS('Opportunities - Raw'!$C:$C,'Ambassadors - By Rep'!$A132,'Opportunities - Raw'!$I:$I,"&gt;="&amp;'Ambassadors - By Rep'!$B$4)</f>
        <v>0</v>
      </c>
    </row>
    <row r="133" spans="1:20" x14ac:dyDescent="0.3">
      <c r="A133" s="6"/>
      <c r="B133" s="21"/>
      <c r="C133" s="33">
        <f ca="1">SUMIFS('Knocking Metrics - Raw'!$F:$F,'Knocking Metrics - Raw'!$B:$B,'Ambassadors - By Rep'!$A133,'Knocking Metrics - Raw'!$A:$A,'Ambassadors - By Rep'!$B$2-1)</f>
        <v>0</v>
      </c>
      <c r="D133" s="23">
        <f ca="1">SUMIFS('Knocking Metrics - Raw'!$G:$G,'Knocking Metrics - Raw'!$B:$B,'Ambassadors - By Rep'!$A133,'Knocking Metrics - Raw'!$A:$A,'Ambassadors - By Rep'!$B$2-1)</f>
        <v>0</v>
      </c>
      <c r="E133" s="23">
        <f ca="1">SUMIFS('Sales Appointments - Raw'!$O:$O,'Sales Appointments - Raw'!$B:$B,'Ambassadors - By Rep'!$A133,'Sales Appointments - Raw'!$E:$E,'Ambassadors - By Rep'!$B$2-1)</f>
        <v>0</v>
      </c>
      <c r="F133" s="34">
        <f ca="1">COUNTIFS('Opportunities - Raw'!$C:$C,'Ambassadors - By Rep'!A133,'Opportunities - Raw'!$B:$B,'Ambassadors - By Rep'!$B$2-1)</f>
        <v>0</v>
      </c>
      <c r="G133" s="23">
        <f ca="1">SUMIFS('Knocking Metrics - Raw'!$F:$F,'Knocking Metrics - Raw'!$B:$B,'Ambassadors - By Rep'!$A133,'Knocking Metrics - Raw'!$A:$A,"&gt;="&amp;'Ambassadors - By Rep'!$B$3)</f>
        <v>0</v>
      </c>
      <c r="H133" s="23">
        <f ca="1">SUMIFS('Knocking Metrics - Raw'!$G:$G,'Knocking Metrics - Raw'!$B:$B,'Ambassadors - By Rep'!$A133,'Knocking Metrics - Raw'!$A:$A,"&gt;="&amp;'Ambassadors - By Rep'!$B$3)</f>
        <v>0</v>
      </c>
      <c r="I133" s="23">
        <f ca="1">SUMIFS('Sales Appointments - Raw'!$O:$O,'Sales Appointments - Raw'!$B:$B,'Ambassadors - By Rep'!$A133,'Sales Appointments - Raw'!$E:$E,"&gt;="&amp;'Ambassadors - By Rep'!$B$3)</f>
        <v>0</v>
      </c>
      <c r="J133" s="23">
        <f ca="1">COUNTIFS('Opportunities - Raw'!$C:$C,'Ambassadors - By Rep'!$A133,'Opportunities - Raw'!$B:$B,"&gt;="&amp;'Ambassadors - By Rep'!$B$3)</f>
        <v>0</v>
      </c>
      <c r="K133" s="20">
        <f ca="1">MIN(IFERROR($I133/COUNTIFS('Sales Appointments - Raw'!$B:$B,'Ambassadors - By Rep'!$A133,'Sales Appointments - Raw'!$E:$E,"&gt;="&amp;'Ambassadors - By Rep'!$B$3,'Sales Appointments - Raw'!$L:$L,FALSE),0),1)</f>
        <v>0</v>
      </c>
      <c r="L133" s="33">
        <f ca="1">COUNTIFS('Knocking Metrics - Raw'!$B:$B,'Ambassadors - By Rep'!$A133,'Knocking Metrics - Raw'!$A:$A,"&gt;="&amp;'Ambassadors - By Rep'!$B$4)</f>
        <v>0</v>
      </c>
      <c r="M133" s="23">
        <f ca="1">SUMIFS('Knocking Metrics - Raw'!$F:$F,'Knocking Metrics - Raw'!$B:$B,'Ambassadors - By Rep'!$A133,'Knocking Metrics - Raw'!$A:$A,"&gt;="&amp;'Ambassadors - By Rep'!$B$4)</f>
        <v>0</v>
      </c>
      <c r="N133" s="23">
        <f t="shared" ca="1" si="3"/>
        <v>0</v>
      </c>
      <c r="O133" s="23">
        <f ca="1">SUMIFS('Knocking Metrics - Raw'!$G:$G,'Knocking Metrics - Raw'!$B:$B,'Ambassadors - By Rep'!$A133,'Knocking Metrics - Raw'!$A:$A,"&gt;="&amp;'Ambassadors - By Rep'!$B$4)</f>
        <v>0</v>
      </c>
      <c r="P133" s="23">
        <f ca="1">SUMIFS('Sales Appointments - Raw'!$O:$O,'Sales Appointments - Raw'!$B:$B,'Ambassadors - By Rep'!$A133,'Sales Appointments - Raw'!$E:$E,"&gt;="&amp;'Ambassadors - By Rep'!$B$4)</f>
        <v>0</v>
      </c>
      <c r="Q133" s="23">
        <f ca="1">COUNTIFS('Opportunities - Raw'!$C:$C,'Ambassadors - By Rep'!$A133,'Opportunities - Raw'!$B:$B,"&gt;="&amp;'Ambassadors - By Rep'!$B$4)</f>
        <v>0</v>
      </c>
      <c r="R133" s="20">
        <f ca="1">MIN(IFERROR($I133/COUNTIFS('Sales Appointments - Raw'!$B:$B,'Ambassadors - By Rep'!$A133,'Sales Appointments - Raw'!$E:$E,"&gt;="&amp;'Ambassadors - By Rep'!$B$4,'Sales Appointments - Raw'!$L:$L,FALSE),0),1)</f>
        <v>0</v>
      </c>
      <c r="S133" s="23">
        <f ca="1">COUNTIFS('Opportunities - Raw'!$C:$C,'Ambassadors - By Rep'!$A133,'Opportunities - Raw'!$H:$H,"&gt;="&amp;'Ambassadors - By Rep'!$B$4)</f>
        <v>0</v>
      </c>
      <c r="T133" s="34">
        <f ca="1">COUNTIFS('Opportunities - Raw'!$C:$C,'Ambassadors - By Rep'!$A133,'Opportunities - Raw'!$I:$I,"&gt;="&amp;'Ambassadors - By Rep'!$B$4)</f>
        <v>0</v>
      </c>
    </row>
    <row r="134" spans="1:20" x14ac:dyDescent="0.3">
      <c r="A134" s="6"/>
      <c r="B134" s="21"/>
      <c r="C134" s="33">
        <f ca="1">SUMIFS('Knocking Metrics - Raw'!$F:$F,'Knocking Metrics - Raw'!$B:$B,'Ambassadors - By Rep'!$A134,'Knocking Metrics - Raw'!$A:$A,'Ambassadors - By Rep'!$B$2-1)</f>
        <v>0</v>
      </c>
      <c r="D134" s="23">
        <f ca="1">SUMIFS('Knocking Metrics - Raw'!$G:$G,'Knocking Metrics - Raw'!$B:$B,'Ambassadors - By Rep'!$A134,'Knocking Metrics - Raw'!$A:$A,'Ambassadors - By Rep'!$B$2-1)</f>
        <v>0</v>
      </c>
      <c r="E134" s="23">
        <f ca="1">SUMIFS('Sales Appointments - Raw'!$O:$O,'Sales Appointments - Raw'!$B:$B,'Ambassadors - By Rep'!$A134,'Sales Appointments - Raw'!$E:$E,'Ambassadors - By Rep'!$B$2-1)</f>
        <v>0</v>
      </c>
      <c r="F134" s="34">
        <f ca="1">COUNTIFS('Opportunities - Raw'!$C:$C,'Ambassadors - By Rep'!A134,'Opportunities - Raw'!$B:$B,'Ambassadors - By Rep'!$B$2-1)</f>
        <v>0</v>
      </c>
      <c r="G134" s="23">
        <f ca="1">SUMIFS('Knocking Metrics - Raw'!$F:$F,'Knocking Metrics - Raw'!$B:$B,'Ambassadors - By Rep'!$A134,'Knocking Metrics - Raw'!$A:$A,"&gt;="&amp;'Ambassadors - By Rep'!$B$3)</f>
        <v>0</v>
      </c>
      <c r="H134" s="23">
        <f ca="1">SUMIFS('Knocking Metrics - Raw'!$G:$G,'Knocking Metrics - Raw'!$B:$B,'Ambassadors - By Rep'!$A134,'Knocking Metrics - Raw'!$A:$A,"&gt;="&amp;'Ambassadors - By Rep'!$B$3)</f>
        <v>0</v>
      </c>
      <c r="I134" s="23">
        <f ca="1">SUMIFS('Sales Appointments - Raw'!$O:$O,'Sales Appointments - Raw'!$B:$B,'Ambassadors - By Rep'!$A134,'Sales Appointments - Raw'!$E:$E,"&gt;="&amp;'Ambassadors - By Rep'!$B$3)</f>
        <v>0</v>
      </c>
      <c r="J134" s="23">
        <f ca="1">COUNTIFS('Opportunities - Raw'!$C:$C,'Ambassadors - By Rep'!$A134,'Opportunities - Raw'!$B:$B,"&gt;="&amp;'Ambassadors - By Rep'!$B$3)</f>
        <v>0</v>
      </c>
      <c r="K134" s="20">
        <f ca="1">MIN(IFERROR($I134/COUNTIFS('Sales Appointments - Raw'!$B:$B,'Ambassadors - By Rep'!$A134,'Sales Appointments - Raw'!$E:$E,"&gt;="&amp;'Ambassadors - By Rep'!$B$3,'Sales Appointments - Raw'!$L:$L,FALSE),0),1)</f>
        <v>0</v>
      </c>
      <c r="L134" s="33">
        <f ca="1">COUNTIFS('Knocking Metrics - Raw'!$B:$B,'Ambassadors - By Rep'!$A134,'Knocking Metrics - Raw'!$A:$A,"&gt;="&amp;'Ambassadors - By Rep'!$B$4)</f>
        <v>0</v>
      </c>
      <c r="M134" s="23">
        <f ca="1">SUMIFS('Knocking Metrics - Raw'!$F:$F,'Knocking Metrics - Raw'!$B:$B,'Ambassadors - By Rep'!$A134,'Knocking Metrics - Raw'!$A:$A,"&gt;="&amp;'Ambassadors - By Rep'!$B$4)</f>
        <v>0</v>
      </c>
      <c r="N134" s="23">
        <f t="shared" ca="1" si="3"/>
        <v>0</v>
      </c>
      <c r="O134" s="23">
        <f ca="1">SUMIFS('Knocking Metrics - Raw'!$G:$G,'Knocking Metrics - Raw'!$B:$B,'Ambassadors - By Rep'!$A134,'Knocking Metrics - Raw'!$A:$A,"&gt;="&amp;'Ambassadors - By Rep'!$B$4)</f>
        <v>0</v>
      </c>
      <c r="P134" s="23">
        <f ca="1">SUMIFS('Sales Appointments - Raw'!$O:$O,'Sales Appointments - Raw'!$B:$B,'Ambassadors - By Rep'!$A134,'Sales Appointments - Raw'!$E:$E,"&gt;="&amp;'Ambassadors - By Rep'!$B$4)</f>
        <v>0</v>
      </c>
      <c r="Q134" s="23">
        <f ca="1">COUNTIFS('Opportunities - Raw'!$C:$C,'Ambassadors - By Rep'!$A134,'Opportunities - Raw'!$B:$B,"&gt;="&amp;'Ambassadors - By Rep'!$B$4)</f>
        <v>0</v>
      </c>
      <c r="R134" s="20">
        <f ca="1">MIN(IFERROR($I134/COUNTIFS('Sales Appointments - Raw'!$B:$B,'Ambassadors - By Rep'!$A134,'Sales Appointments - Raw'!$E:$E,"&gt;="&amp;'Ambassadors - By Rep'!$B$4,'Sales Appointments - Raw'!$L:$L,FALSE),0),1)</f>
        <v>0</v>
      </c>
      <c r="S134" s="23">
        <f ca="1">COUNTIFS('Opportunities - Raw'!$C:$C,'Ambassadors - By Rep'!$A134,'Opportunities - Raw'!$H:$H,"&gt;="&amp;'Ambassadors - By Rep'!$B$4)</f>
        <v>0</v>
      </c>
      <c r="T134" s="34">
        <f ca="1">COUNTIFS('Opportunities - Raw'!$C:$C,'Ambassadors - By Rep'!$A134,'Opportunities - Raw'!$I:$I,"&gt;="&amp;'Ambassadors - By Rep'!$B$4)</f>
        <v>0</v>
      </c>
    </row>
    <row r="135" spans="1:20" x14ac:dyDescent="0.3">
      <c r="A135" s="6"/>
      <c r="B135" s="21"/>
      <c r="C135" s="33">
        <f ca="1">SUMIFS('Knocking Metrics - Raw'!$F:$F,'Knocking Metrics - Raw'!$B:$B,'Ambassadors - By Rep'!$A135,'Knocking Metrics - Raw'!$A:$A,'Ambassadors - By Rep'!$B$2-1)</f>
        <v>0</v>
      </c>
      <c r="D135" s="23">
        <f ca="1">SUMIFS('Knocking Metrics - Raw'!$G:$G,'Knocking Metrics - Raw'!$B:$B,'Ambassadors - By Rep'!$A135,'Knocking Metrics - Raw'!$A:$A,'Ambassadors - By Rep'!$B$2-1)</f>
        <v>0</v>
      </c>
      <c r="E135" s="23">
        <f ca="1">SUMIFS('Sales Appointments - Raw'!$O:$O,'Sales Appointments - Raw'!$B:$B,'Ambassadors - By Rep'!$A135,'Sales Appointments - Raw'!$E:$E,'Ambassadors - By Rep'!$B$2-1)</f>
        <v>0</v>
      </c>
      <c r="F135" s="34">
        <f ca="1">COUNTIFS('Opportunities - Raw'!$C:$C,'Ambassadors - By Rep'!A135,'Opportunities - Raw'!$B:$B,'Ambassadors - By Rep'!$B$2-1)</f>
        <v>0</v>
      </c>
      <c r="G135" s="23">
        <f ca="1">SUMIFS('Knocking Metrics - Raw'!$F:$F,'Knocking Metrics - Raw'!$B:$B,'Ambassadors - By Rep'!$A135,'Knocking Metrics - Raw'!$A:$A,"&gt;="&amp;'Ambassadors - By Rep'!$B$3)</f>
        <v>0</v>
      </c>
      <c r="H135" s="23">
        <f ca="1">SUMIFS('Knocking Metrics - Raw'!$G:$G,'Knocking Metrics - Raw'!$B:$B,'Ambassadors - By Rep'!$A135,'Knocking Metrics - Raw'!$A:$A,"&gt;="&amp;'Ambassadors - By Rep'!$B$3)</f>
        <v>0</v>
      </c>
      <c r="I135" s="23">
        <f ca="1">SUMIFS('Sales Appointments - Raw'!$O:$O,'Sales Appointments - Raw'!$B:$B,'Ambassadors - By Rep'!$A135,'Sales Appointments - Raw'!$E:$E,"&gt;="&amp;'Ambassadors - By Rep'!$B$3)</f>
        <v>0</v>
      </c>
      <c r="J135" s="23">
        <f ca="1">COUNTIFS('Opportunities - Raw'!$C:$C,'Ambassadors - By Rep'!$A135,'Opportunities - Raw'!$B:$B,"&gt;="&amp;'Ambassadors - By Rep'!$B$3)</f>
        <v>0</v>
      </c>
      <c r="K135" s="20">
        <f ca="1">MIN(IFERROR($I135/COUNTIFS('Sales Appointments - Raw'!$B:$B,'Ambassadors - By Rep'!$A135,'Sales Appointments - Raw'!$E:$E,"&gt;="&amp;'Ambassadors - By Rep'!$B$3,'Sales Appointments - Raw'!$L:$L,FALSE),0),1)</f>
        <v>0</v>
      </c>
      <c r="L135" s="33">
        <f ca="1">COUNTIFS('Knocking Metrics - Raw'!$B:$B,'Ambassadors - By Rep'!$A135,'Knocking Metrics - Raw'!$A:$A,"&gt;="&amp;'Ambassadors - By Rep'!$B$4)</f>
        <v>0</v>
      </c>
      <c r="M135" s="23">
        <f ca="1">SUMIFS('Knocking Metrics - Raw'!$F:$F,'Knocking Metrics - Raw'!$B:$B,'Ambassadors - By Rep'!$A135,'Knocking Metrics - Raw'!$A:$A,"&gt;="&amp;'Ambassadors - By Rep'!$B$4)</f>
        <v>0</v>
      </c>
      <c r="N135" s="23">
        <f t="shared" ca="1" si="3"/>
        <v>0</v>
      </c>
      <c r="O135" s="23">
        <f ca="1">SUMIFS('Knocking Metrics - Raw'!$G:$G,'Knocking Metrics - Raw'!$B:$B,'Ambassadors - By Rep'!$A135,'Knocking Metrics - Raw'!$A:$A,"&gt;="&amp;'Ambassadors - By Rep'!$B$4)</f>
        <v>0</v>
      </c>
      <c r="P135" s="23">
        <f ca="1">SUMIFS('Sales Appointments - Raw'!$O:$O,'Sales Appointments - Raw'!$B:$B,'Ambassadors - By Rep'!$A135,'Sales Appointments - Raw'!$E:$E,"&gt;="&amp;'Ambassadors - By Rep'!$B$4)</f>
        <v>0</v>
      </c>
      <c r="Q135" s="23">
        <f ca="1">COUNTIFS('Opportunities - Raw'!$C:$C,'Ambassadors - By Rep'!$A135,'Opportunities - Raw'!$B:$B,"&gt;="&amp;'Ambassadors - By Rep'!$B$4)</f>
        <v>0</v>
      </c>
      <c r="R135" s="20">
        <f ca="1">MIN(IFERROR($I135/COUNTIFS('Sales Appointments - Raw'!$B:$B,'Ambassadors - By Rep'!$A135,'Sales Appointments - Raw'!$E:$E,"&gt;="&amp;'Ambassadors - By Rep'!$B$4,'Sales Appointments - Raw'!$L:$L,FALSE),0),1)</f>
        <v>0</v>
      </c>
      <c r="S135" s="23">
        <f ca="1">COUNTIFS('Opportunities - Raw'!$C:$C,'Ambassadors - By Rep'!$A135,'Opportunities - Raw'!$H:$H,"&gt;="&amp;'Ambassadors - By Rep'!$B$4)</f>
        <v>0</v>
      </c>
      <c r="T135" s="34">
        <f ca="1">COUNTIFS('Opportunities - Raw'!$C:$C,'Ambassadors - By Rep'!$A135,'Opportunities - Raw'!$I:$I,"&gt;="&amp;'Ambassadors - By Rep'!$B$4)</f>
        <v>0</v>
      </c>
    </row>
    <row r="136" spans="1:20" x14ac:dyDescent="0.3">
      <c r="A136" s="6"/>
      <c r="B136" s="21"/>
      <c r="C136" s="33">
        <f ca="1">SUMIFS('Knocking Metrics - Raw'!$F:$F,'Knocking Metrics - Raw'!$B:$B,'Ambassadors - By Rep'!$A136,'Knocking Metrics - Raw'!$A:$A,'Ambassadors - By Rep'!$B$2-1)</f>
        <v>0</v>
      </c>
      <c r="D136" s="23">
        <f ca="1">SUMIFS('Knocking Metrics - Raw'!$G:$G,'Knocking Metrics - Raw'!$B:$B,'Ambassadors - By Rep'!$A136,'Knocking Metrics - Raw'!$A:$A,'Ambassadors - By Rep'!$B$2-1)</f>
        <v>0</v>
      </c>
      <c r="E136" s="23">
        <f ca="1">SUMIFS('Sales Appointments - Raw'!$O:$O,'Sales Appointments - Raw'!$B:$B,'Ambassadors - By Rep'!$A136,'Sales Appointments - Raw'!$E:$E,'Ambassadors - By Rep'!$B$2-1)</f>
        <v>0</v>
      </c>
      <c r="F136" s="34">
        <f ca="1">COUNTIFS('Opportunities - Raw'!$C:$C,'Ambassadors - By Rep'!A136,'Opportunities - Raw'!$B:$B,'Ambassadors - By Rep'!$B$2-1)</f>
        <v>0</v>
      </c>
      <c r="G136" s="23">
        <f ca="1">SUMIFS('Knocking Metrics - Raw'!$F:$F,'Knocking Metrics - Raw'!$B:$B,'Ambassadors - By Rep'!$A136,'Knocking Metrics - Raw'!$A:$A,"&gt;="&amp;'Ambassadors - By Rep'!$B$3)</f>
        <v>0</v>
      </c>
      <c r="H136" s="23">
        <f ca="1">SUMIFS('Knocking Metrics - Raw'!$G:$G,'Knocking Metrics - Raw'!$B:$B,'Ambassadors - By Rep'!$A136,'Knocking Metrics - Raw'!$A:$A,"&gt;="&amp;'Ambassadors - By Rep'!$B$3)</f>
        <v>0</v>
      </c>
      <c r="I136" s="23">
        <f ca="1">SUMIFS('Sales Appointments - Raw'!$O:$O,'Sales Appointments - Raw'!$B:$B,'Ambassadors - By Rep'!$A136,'Sales Appointments - Raw'!$E:$E,"&gt;="&amp;'Ambassadors - By Rep'!$B$3)</f>
        <v>0</v>
      </c>
      <c r="J136" s="23">
        <f ca="1">COUNTIFS('Opportunities - Raw'!$C:$C,'Ambassadors - By Rep'!$A136,'Opportunities - Raw'!$B:$B,"&gt;="&amp;'Ambassadors - By Rep'!$B$3)</f>
        <v>0</v>
      </c>
      <c r="K136" s="20">
        <f ca="1">MIN(IFERROR($I136/COUNTIFS('Sales Appointments - Raw'!$B:$B,'Ambassadors - By Rep'!$A136,'Sales Appointments - Raw'!$E:$E,"&gt;="&amp;'Ambassadors - By Rep'!$B$3,'Sales Appointments - Raw'!$L:$L,FALSE),0),1)</f>
        <v>0</v>
      </c>
      <c r="L136" s="33">
        <f ca="1">COUNTIFS('Knocking Metrics - Raw'!$B:$B,'Ambassadors - By Rep'!$A136,'Knocking Metrics - Raw'!$A:$A,"&gt;="&amp;'Ambassadors - By Rep'!$B$4)</f>
        <v>0</v>
      </c>
      <c r="M136" s="23">
        <f ca="1">SUMIFS('Knocking Metrics - Raw'!$F:$F,'Knocking Metrics - Raw'!$B:$B,'Ambassadors - By Rep'!$A136,'Knocking Metrics - Raw'!$A:$A,"&gt;="&amp;'Ambassadors - By Rep'!$B$4)</f>
        <v>0</v>
      </c>
      <c r="N136" s="23">
        <f t="shared" ca="1" si="3"/>
        <v>0</v>
      </c>
      <c r="O136" s="23">
        <f ca="1">SUMIFS('Knocking Metrics - Raw'!$G:$G,'Knocking Metrics - Raw'!$B:$B,'Ambassadors - By Rep'!$A136,'Knocking Metrics - Raw'!$A:$A,"&gt;="&amp;'Ambassadors - By Rep'!$B$4)</f>
        <v>0</v>
      </c>
      <c r="P136" s="23">
        <f ca="1">SUMIFS('Sales Appointments - Raw'!$O:$O,'Sales Appointments - Raw'!$B:$B,'Ambassadors - By Rep'!$A136,'Sales Appointments - Raw'!$E:$E,"&gt;="&amp;'Ambassadors - By Rep'!$B$4)</f>
        <v>0</v>
      </c>
      <c r="Q136" s="23">
        <f ca="1">COUNTIFS('Opportunities - Raw'!$C:$C,'Ambassadors - By Rep'!$A136,'Opportunities - Raw'!$B:$B,"&gt;="&amp;'Ambassadors - By Rep'!$B$4)</f>
        <v>0</v>
      </c>
      <c r="R136" s="20">
        <f ca="1">MIN(IFERROR($I136/COUNTIFS('Sales Appointments - Raw'!$B:$B,'Ambassadors - By Rep'!$A136,'Sales Appointments - Raw'!$E:$E,"&gt;="&amp;'Ambassadors - By Rep'!$B$4,'Sales Appointments - Raw'!$L:$L,FALSE),0),1)</f>
        <v>0</v>
      </c>
      <c r="S136" s="23">
        <f ca="1">COUNTIFS('Opportunities - Raw'!$C:$C,'Ambassadors - By Rep'!$A136,'Opportunities - Raw'!$H:$H,"&gt;="&amp;'Ambassadors - By Rep'!$B$4)</f>
        <v>0</v>
      </c>
      <c r="T136" s="34">
        <f ca="1">COUNTIFS('Opportunities - Raw'!$C:$C,'Ambassadors - By Rep'!$A136,'Opportunities - Raw'!$I:$I,"&gt;="&amp;'Ambassadors - By Rep'!$B$4)</f>
        <v>0</v>
      </c>
    </row>
    <row r="137" spans="1:20" x14ac:dyDescent="0.3">
      <c r="A137" s="6"/>
      <c r="B137" s="21"/>
      <c r="C137" s="33">
        <f ca="1">SUMIFS('Knocking Metrics - Raw'!$F:$F,'Knocking Metrics - Raw'!$B:$B,'Ambassadors - By Rep'!$A137,'Knocking Metrics - Raw'!$A:$A,'Ambassadors - By Rep'!$B$2-1)</f>
        <v>0</v>
      </c>
      <c r="D137" s="23">
        <f ca="1">SUMIFS('Knocking Metrics - Raw'!$G:$G,'Knocking Metrics - Raw'!$B:$B,'Ambassadors - By Rep'!$A137,'Knocking Metrics - Raw'!$A:$A,'Ambassadors - By Rep'!$B$2-1)</f>
        <v>0</v>
      </c>
      <c r="E137" s="23">
        <f ca="1">SUMIFS('Sales Appointments - Raw'!$O:$O,'Sales Appointments - Raw'!$B:$B,'Ambassadors - By Rep'!$A137,'Sales Appointments - Raw'!$E:$E,'Ambassadors - By Rep'!$B$2-1)</f>
        <v>0</v>
      </c>
      <c r="F137" s="34">
        <f ca="1">COUNTIFS('Opportunities - Raw'!$C:$C,'Ambassadors - By Rep'!A137,'Opportunities - Raw'!$B:$B,'Ambassadors - By Rep'!$B$2-1)</f>
        <v>0</v>
      </c>
      <c r="G137" s="23">
        <f ca="1">SUMIFS('Knocking Metrics - Raw'!$F:$F,'Knocking Metrics - Raw'!$B:$B,'Ambassadors - By Rep'!$A137,'Knocking Metrics - Raw'!$A:$A,"&gt;="&amp;'Ambassadors - By Rep'!$B$3)</f>
        <v>0</v>
      </c>
      <c r="H137" s="23">
        <f ca="1">SUMIFS('Knocking Metrics - Raw'!$G:$G,'Knocking Metrics - Raw'!$B:$B,'Ambassadors - By Rep'!$A137,'Knocking Metrics - Raw'!$A:$A,"&gt;="&amp;'Ambassadors - By Rep'!$B$3)</f>
        <v>0</v>
      </c>
      <c r="I137" s="23">
        <f ca="1">SUMIFS('Sales Appointments - Raw'!$O:$O,'Sales Appointments - Raw'!$B:$B,'Ambassadors - By Rep'!$A137,'Sales Appointments - Raw'!$E:$E,"&gt;="&amp;'Ambassadors - By Rep'!$B$3)</f>
        <v>0</v>
      </c>
      <c r="J137" s="23">
        <f ca="1">COUNTIFS('Opportunities - Raw'!$C:$C,'Ambassadors - By Rep'!$A137,'Opportunities - Raw'!$B:$B,"&gt;="&amp;'Ambassadors - By Rep'!$B$3)</f>
        <v>0</v>
      </c>
      <c r="K137" s="20">
        <f ca="1">MIN(IFERROR($I137/COUNTIFS('Sales Appointments - Raw'!$B:$B,'Ambassadors - By Rep'!$A137,'Sales Appointments - Raw'!$E:$E,"&gt;="&amp;'Ambassadors - By Rep'!$B$3,'Sales Appointments - Raw'!$L:$L,FALSE),0),1)</f>
        <v>0</v>
      </c>
      <c r="L137" s="33">
        <f ca="1">COUNTIFS('Knocking Metrics - Raw'!$B:$B,'Ambassadors - By Rep'!$A137,'Knocking Metrics - Raw'!$A:$A,"&gt;="&amp;'Ambassadors - By Rep'!$B$4)</f>
        <v>0</v>
      </c>
      <c r="M137" s="23">
        <f ca="1">SUMIFS('Knocking Metrics - Raw'!$F:$F,'Knocking Metrics - Raw'!$B:$B,'Ambassadors - By Rep'!$A137,'Knocking Metrics - Raw'!$A:$A,"&gt;="&amp;'Ambassadors - By Rep'!$B$4)</f>
        <v>0</v>
      </c>
      <c r="N137" s="23">
        <f t="shared" ca="1" si="3"/>
        <v>0</v>
      </c>
      <c r="O137" s="23">
        <f ca="1">SUMIFS('Knocking Metrics - Raw'!$G:$G,'Knocking Metrics - Raw'!$B:$B,'Ambassadors - By Rep'!$A137,'Knocking Metrics - Raw'!$A:$A,"&gt;="&amp;'Ambassadors - By Rep'!$B$4)</f>
        <v>0</v>
      </c>
      <c r="P137" s="23">
        <f ca="1">SUMIFS('Sales Appointments - Raw'!$O:$O,'Sales Appointments - Raw'!$B:$B,'Ambassadors - By Rep'!$A137,'Sales Appointments - Raw'!$E:$E,"&gt;="&amp;'Ambassadors - By Rep'!$B$4)</f>
        <v>0</v>
      </c>
      <c r="Q137" s="23">
        <f ca="1">COUNTIFS('Opportunities - Raw'!$C:$C,'Ambassadors - By Rep'!$A137,'Opportunities - Raw'!$B:$B,"&gt;="&amp;'Ambassadors - By Rep'!$B$4)</f>
        <v>0</v>
      </c>
      <c r="R137" s="20">
        <f ca="1">MIN(IFERROR($I137/COUNTIFS('Sales Appointments - Raw'!$B:$B,'Ambassadors - By Rep'!$A137,'Sales Appointments - Raw'!$E:$E,"&gt;="&amp;'Ambassadors - By Rep'!$B$4,'Sales Appointments - Raw'!$L:$L,FALSE),0),1)</f>
        <v>0</v>
      </c>
      <c r="S137" s="23">
        <f ca="1">COUNTIFS('Opportunities - Raw'!$C:$C,'Ambassadors - By Rep'!$A137,'Opportunities - Raw'!$H:$H,"&gt;="&amp;'Ambassadors - By Rep'!$B$4)</f>
        <v>0</v>
      </c>
      <c r="T137" s="34">
        <f ca="1">COUNTIFS('Opportunities - Raw'!$C:$C,'Ambassadors - By Rep'!$A137,'Opportunities - Raw'!$I:$I,"&gt;="&amp;'Ambassadors - By Rep'!$B$4)</f>
        <v>0</v>
      </c>
    </row>
    <row r="138" spans="1:20" x14ac:dyDescent="0.3">
      <c r="A138" s="6"/>
      <c r="B138" s="21"/>
      <c r="C138" s="33">
        <f ca="1">SUMIFS('Knocking Metrics - Raw'!$F:$F,'Knocking Metrics - Raw'!$B:$B,'Ambassadors - By Rep'!$A138,'Knocking Metrics - Raw'!$A:$A,'Ambassadors - By Rep'!$B$2-1)</f>
        <v>0</v>
      </c>
      <c r="D138" s="23">
        <f ca="1">SUMIFS('Knocking Metrics - Raw'!$G:$G,'Knocking Metrics - Raw'!$B:$B,'Ambassadors - By Rep'!$A138,'Knocking Metrics - Raw'!$A:$A,'Ambassadors - By Rep'!$B$2-1)</f>
        <v>0</v>
      </c>
      <c r="E138" s="23">
        <f ca="1">SUMIFS('Sales Appointments - Raw'!$O:$O,'Sales Appointments - Raw'!$B:$B,'Ambassadors - By Rep'!$A138,'Sales Appointments - Raw'!$E:$E,'Ambassadors - By Rep'!$B$2-1)</f>
        <v>0</v>
      </c>
      <c r="F138" s="34">
        <f ca="1">COUNTIFS('Opportunities - Raw'!$C:$C,'Ambassadors - By Rep'!A138,'Opportunities - Raw'!$B:$B,'Ambassadors - By Rep'!$B$2-1)</f>
        <v>0</v>
      </c>
      <c r="G138" s="23">
        <f ca="1">SUMIFS('Knocking Metrics - Raw'!$F:$F,'Knocking Metrics - Raw'!$B:$B,'Ambassadors - By Rep'!$A138,'Knocking Metrics - Raw'!$A:$A,"&gt;="&amp;'Ambassadors - By Rep'!$B$3)</f>
        <v>0</v>
      </c>
      <c r="H138" s="23">
        <f ca="1">SUMIFS('Knocking Metrics - Raw'!$G:$G,'Knocking Metrics - Raw'!$B:$B,'Ambassadors - By Rep'!$A138,'Knocking Metrics - Raw'!$A:$A,"&gt;="&amp;'Ambassadors - By Rep'!$B$3)</f>
        <v>0</v>
      </c>
      <c r="I138" s="23">
        <f ca="1">SUMIFS('Sales Appointments - Raw'!$O:$O,'Sales Appointments - Raw'!$B:$B,'Ambassadors - By Rep'!$A138,'Sales Appointments - Raw'!$E:$E,"&gt;="&amp;'Ambassadors - By Rep'!$B$3)</f>
        <v>0</v>
      </c>
      <c r="J138" s="23">
        <f ca="1">COUNTIFS('Opportunities - Raw'!$C:$C,'Ambassadors - By Rep'!$A138,'Opportunities - Raw'!$B:$B,"&gt;="&amp;'Ambassadors - By Rep'!$B$3)</f>
        <v>0</v>
      </c>
      <c r="K138" s="20">
        <f ca="1">MIN(IFERROR($I138/COUNTIFS('Sales Appointments - Raw'!$B:$B,'Ambassadors - By Rep'!$A138,'Sales Appointments - Raw'!$E:$E,"&gt;="&amp;'Ambassadors - By Rep'!$B$3,'Sales Appointments - Raw'!$L:$L,FALSE),0),1)</f>
        <v>0</v>
      </c>
      <c r="L138" s="33">
        <f ca="1">COUNTIFS('Knocking Metrics - Raw'!$B:$B,'Ambassadors - By Rep'!$A138,'Knocking Metrics - Raw'!$A:$A,"&gt;="&amp;'Ambassadors - By Rep'!$B$4)</f>
        <v>0</v>
      </c>
      <c r="M138" s="23">
        <f ca="1">SUMIFS('Knocking Metrics - Raw'!$F:$F,'Knocking Metrics - Raw'!$B:$B,'Ambassadors - By Rep'!$A138,'Knocking Metrics - Raw'!$A:$A,"&gt;="&amp;'Ambassadors - By Rep'!$B$4)</f>
        <v>0</v>
      </c>
      <c r="N138" s="23">
        <f t="shared" ref="N138:N169" ca="1" si="4">IFERROR(M138/L138,0)</f>
        <v>0</v>
      </c>
      <c r="O138" s="23">
        <f ca="1">SUMIFS('Knocking Metrics - Raw'!$G:$G,'Knocking Metrics - Raw'!$B:$B,'Ambassadors - By Rep'!$A138,'Knocking Metrics - Raw'!$A:$A,"&gt;="&amp;'Ambassadors - By Rep'!$B$4)</f>
        <v>0</v>
      </c>
      <c r="P138" s="23">
        <f ca="1">SUMIFS('Sales Appointments - Raw'!$O:$O,'Sales Appointments - Raw'!$B:$B,'Ambassadors - By Rep'!$A138,'Sales Appointments - Raw'!$E:$E,"&gt;="&amp;'Ambassadors - By Rep'!$B$4)</f>
        <v>0</v>
      </c>
      <c r="Q138" s="23">
        <f ca="1">COUNTIFS('Opportunities - Raw'!$C:$C,'Ambassadors - By Rep'!$A138,'Opportunities - Raw'!$B:$B,"&gt;="&amp;'Ambassadors - By Rep'!$B$4)</f>
        <v>0</v>
      </c>
      <c r="R138" s="20">
        <f ca="1">MIN(IFERROR($I138/COUNTIFS('Sales Appointments - Raw'!$B:$B,'Ambassadors - By Rep'!$A138,'Sales Appointments - Raw'!$E:$E,"&gt;="&amp;'Ambassadors - By Rep'!$B$4,'Sales Appointments - Raw'!$L:$L,FALSE),0),1)</f>
        <v>0</v>
      </c>
      <c r="S138" s="23">
        <f ca="1">COUNTIFS('Opportunities - Raw'!$C:$C,'Ambassadors - By Rep'!$A138,'Opportunities - Raw'!$H:$H,"&gt;="&amp;'Ambassadors - By Rep'!$B$4)</f>
        <v>0</v>
      </c>
      <c r="T138" s="34">
        <f ca="1">COUNTIFS('Opportunities - Raw'!$C:$C,'Ambassadors - By Rep'!$A138,'Opportunities - Raw'!$I:$I,"&gt;="&amp;'Ambassadors - By Rep'!$B$4)</f>
        <v>0</v>
      </c>
    </row>
    <row r="139" spans="1:20" x14ac:dyDescent="0.3">
      <c r="A139" s="6"/>
      <c r="B139" s="21"/>
      <c r="C139" s="33">
        <f ca="1">SUMIFS('Knocking Metrics - Raw'!$F:$F,'Knocking Metrics - Raw'!$B:$B,'Ambassadors - By Rep'!$A139,'Knocking Metrics - Raw'!$A:$A,'Ambassadors - By Rep'!$B$2-1)</f>
        <v>0</v>
      </c>
      <c r="D139" s="23">
        <f ca="1">SUMIFS('Knocking Metrics - Raw'!$G:$G,'Knocking Metrics - Raw'!$B:$B,'Ambassadors - By Rep'!$A139,'Knocking Metrics - Raw'!$A:$A,'Ambassadors - By Rep'!$B$2-1)</f>
        <v>0</v>
      </c>
      <c r="E139" s="23">
        <f ca="1">SUMIFS('Sales Appointments - Raw'!$O:$O,'Sales Appointments - Raw'!$B:$B,'Ambassadors - By Rep'!$A139,'Sales Appointments - Raw'!$E:$E,'Ambassadors - By Rep'!$B$2-1)</f>
        <v>0</v>
      </c>
      <c r="F139" s="34">
        <f ca="1">COUNTIFS('Opportunities - Raw'!$C:$C,'Ambassadors - By Rep'!A139,'Opportunities - Raw'!$B:$B,'Ambassadors - By Rep'!$B$2-1)</f>
        <v>0</v>
      </c>
      <c r="G139" s="23">
        <f ca="1">SUMIFS('Knocking Metrics - Raw'!$F:$F,'Knocking Metrics - Raw'!$B:$B,'Ambassadors - By Rep'!$A139,'Knocking Metrics - Raw'!$A:$A,"&gt;="&amp;'Ambassadors - By Rep'!$B$3)</f>
        <v>0</v>
      </c>
      <c r="H139" s="23">
        <f ca="1">SUMIFS('Knocking Metrics - Raw'!$G:$G,'Knocking Metrics - Raw'!$B:$B,'Ambassadors - By Rep'!$A139,'Knocking Metrics - Raw'!$A:$A,"&gt;="&amp;'Ambassadors - By Rep'!$B$3)</f>
        <v>0</v>
      </c>
      <c r="I139" s="23">
        <f ca="1">SUMIFS('Sales Appointments - Raw'!$O:$O,'Sales Appointments - Raw'!$B:$B,'Ambassadors - By Rep'!$A139,'Sales Appointments - Raw'!$E:$E,"&gt;="&amp;'Ambassadors - By Rep'!$B$3)</f>
        <v>0</v>
      </c>
      <c r="J139" s="23">
        <f ca="1">COUNTIFS('Opportunities - Raw'!$C:$C,'Ambassadors - By Rep'!$A139,'Opportunities - Raw'!$B:$B,"&gt;="&amp;'Ambassadors - By Rep'!$B$3)</f>
        <v>0</v>
      </c>
      <c r="K139" s="20">
        <f ca="1">MIN(IFERROR($I139/COUNTIFS('Sales Appointments - Raw'!$B:$B,'Ambassadors - By Rep'!$A139,'Sales Appointments - Raw'!$E:$E,"&gt;="&amp;'Ambassadors - By Rep'!$B$3,'Sales Appointments - Raw'!$L:$L,FALSE),0),1)</f>
        <v>0</v>
      </c>
      <c r="L139" s="33">
        <f ca="1">COUNTIFS('Knocking Metrics - Raw'!$B:$B,'Ambassadors - By Rep'!$A139,'Knocking Metrics - Raw'!$A:$A,"&gt;="&amp;'Ambassadors - By Rep'!$B$4)</f>
        <v>0</v>
      </c>
      <c r="M139" s="23">
        <f ca="1">SUMIFS('Knocking Metrics - Raw'!$F:$F,'Knocking Metrics - Raw'!$B:$B,'Ambassadors - By Rep'!$A139,'Knocking Metrics - Raw'!$A:$A,"&gt;="&amp;'Ambassadors - By Rep'!$B$4)</f>
        <v>0</v>
      </c>
      <c r="N139" s="23">
        <f t="shared" ca="1" si="4"/>
        <v>0</v>
      </c>
      <c r="O139" s="23">
        <f ca="1">SUMIFS('Knocking Metrics - Raw'!$G:$G,'Knocking Metrics - Raw'!$B:$B,'Ambassadors - By Rep'!$A139,'Knocking Metrics - Raw'!$A:$A,"&gt;="&amp;'Ambassadors - By Rep'!$B$4)</f>
        <v>0</v>
      </c>
      <c r="P139" s="23">
        <f ca="1">SUMIFS('Sales Appointments - Raw'!$O:$O,'Sales Appointments - Raw'!$B:$B,'Ambassadors - By Rep'!$A139,'Sales Appointments - Raw'!$E:$E,"&gt;="&amp;'Ambassadors - By Rep'!$B$4)</f>
        <v>0</v>
      </c>
      <c r="Q139" s="23">
        <f ca="1">COUNTIFS('Opportunities - Raw'!$C:$C,'Ambassadors - By Rep'!$A139,'Opportunities - Raw'!$B:$B,"&gt;="&amp;'Ambassadors - By Rep'!$B$4)</f>
        <v>0</v>
      </c>
      <c r="R139" s="20">
        <f ca="1">MIN(IFERROR($I139/COUNTIFS('Sales Appointments - Raw'!$B:$B,'Ambassadors - By Rep'!$A139,'Sales Appointments - Raw'!$E:$E,"&gt;="&amp;'Ambassadors - By Rep'!$B$4,'Sales Appointments - Raw'!$L:$L,FALSE),0),1)</f>
        <v>0</v>
      </c>
      <c r="S139" s="23">
        <f ca="1">COUNTIFS('Opportunities - Raw'!$C:$C,'Ambassadors - By Rep'!$A139,'Opportunities - Raw'!$H:$H,"&gt;="&amp;'Ambassadors - By Rep'!$B$4)</f>
        <v>0</v>
      </c>
      <c r="T139" s="34">
        <f ca="1">COUNTIFS('Opportunities - Raw'!$C:$C,'Ambassadors - By Rep'!$A139,'Opportunities - Raw'!$I:$I,"&gt;="&amp;'Ambassadors - By Rep'!$B$4)</f>
        <v>0</v>
      </c>
    </row>
    <row r="140" spans="1:20" x14ac:dyDescent="0.3">
      <c r="A140" s="6"/>
      <c r="B140" s="21"/>
      <c r="C140" s="33">
        <f ca="1">SUMIFS('Knocking Metrics - Raw'!$F:$F,'Knocking Metrics - Raw'!$B:$B,'Ambassadors - By Rep'!$A140,'Knocking Metrics - Raw'!$A:$A,'Ambassadors - By Rep'!$B$2-1)</f>
        <v>0</v>
      </c>
      <c r="D140" s="23">
        <f ca="1">SUMIFS('Knocking Metrics - Raw'!$G:$G,'Knocking Metrics - Raw'!$B:$B,'Ambassadors - By Rep'!$A140,'Knocking Metrics - Raw'!$A:$A,'Ambassadors - By Rep'!$B$2-1)</f>
        <v>0</v>
      </c>
      <c r="E140" s="23">
        <f ca="1">SUMIFS('Sales Appointments - Raw'!$O:$O,'Sales Appointments - Raw'!$B:$B,'Ambassadors - By Rep'!$A140,'Sales Appointments - Raw'!$E:$E,'Ambassadors - By Rep'!$B$2-1)</f>
        <v>0</v>
      </c>
      <c r="F140" s="34">
        <f ca="1">COUNTIFS('Opportunities - Raw'!$C:$C,'Ambassadors - By Rep'!A140,'Opportunities - Raw'!$B:$B,'Ambassadors - By Rep'!$B$2-1)</f>
        <v>0</v>
      </c>
      <c r="G140" s="23">
        <f ca="1">SUMIFS('Knocking Metrics - Raw'!$F:$F,'Knocking Metrics - Raw'!$B:$B,'Ambassadors - By Rep'!$A140,'Knocking Metrics - Raw'!$A:$A,"&gt;="&amp;'Ambassadors - By Rep'!$B$3)</f>
        <v>0</v>
      </c>
      <c r="H140" s="23">
        <f ca="1">SUMIFS('Knocking Metrics - Raw'!$G:$G,'Knocking Metrics - Raw'!$B:$B,'Ambassadors - By Rep'!$A140,'Knocking Metrics - Raw'!$A:$A,"&gt;="&amp;'Ambassadors - By Rep'!$B$3)</f>
        <v>0</v>
      </c>
      <c r="I140" s="23">
        <f ca="1">SUMIFS('Sales Appointments - Raw'!$O:$O,'Sales Appointments - Raw'!$B:$B,'Ambassadors - By Rep'!$A140,'Sales Appointments - Raw'!$E:$E,"&gt;="&amp;'Ambassadors - By Rep'!$B$3)</f>
        <v>0</v>
      </c>
      <c r="J140" s="23">
        <f ca="1">COUNTIFS('Opportunities - Raw'!$C:$C,'Ambassadors - By Rep'!$A140,'Opportunities - Raw'!$B:$B,"&gt;="&amp;'Ambassadors - By Rep'!$B$3)</f>
        <v>0</v>
      </c>
      <c r="K140" s="20">
        <f ca="1">MIN(IFERROR($I140/COUNTIFS('Sales Appointments - Raw'!$B:$B,'Ambassadors - By Rep'!$A140,'Sales Appointments - Raw'!$E:$E,"&gt;="&amp;'Ambassadors - By Rep'!$B$3,'Sales Appointments - Raw'!$L:$L,FALSE),0),1)</f>
        <v>0</v>
      </c>
      <c r="L140" s="33">
        <f ca="1">COUNTIFS('Knocking Metrics - Raw'!$B:$B,'Ambassadors - By Rep'!$A140,'Knocking Metrics - Raw'!$A:$A,"&gt;="&amp;'Ambassadors - By Rep'!$B$4)</f>
        <v>0</v>
      </c>
      <c r="M140" s="23">
        <f ca="1">SUMIFS('Knocking Metrics - Raw'!$F:$F,'Knocking Metrics - Raw'!$B:$B,'Ambassadors - By Rep'!$A140,'Knocking Metrics - Raw'!$A:$A,"&gt;="&amp;'Ambassadors - By Rep'!$B$4)</f>
        <v>0</v>
      </c>
      <c r="N140" s="23">
        <f t="shared" ca="1" si="4"/>
        <v>0</v>
      </c>
      <c r="O140" s="23">
        <f ca="1">SUMIFS('Knocking Metrics - Raw'!$G:$G,'Knocking Metrics - Raw'!$B:$B,'Ambassadors - By Rep'!$A140,'Knocking Metrics - Raw'!$A:$A,"&gt;="&amp;'Ambassadors - By Rep'!$B$4)</f>
        <v>0</v>
      </c>
      <c r="P140" s="23">
        <f ca="1">SUMIFS('Sales Appointments - Raw'!$O:$O,'Sales Appointments - Raw'!$B:$B,'Ambassadors - By Rep'!$A140,'Sales Appointments - Raw'!$E:$E,"&gt;="&amp;'Ambassadors - By Rep'!$B$4)</f>
        <v>0</v>
      </c>
      <c r="Q140" s="23">
        <f ca="1">COUNTIFS('Opportunities - Raw'!$C:$C,'Ambassadors - By Rep'!$A140,'Opportunities - Raw'!$B:$B,"&gt;="&amp;'Ambassadors - By Rep'!$B$4)</f>
        <v>0</v>
      </c>
      <c r="R140" s="20">
        <f ca="1">MIN(IFERROR($I140/COUNTIFS('Sales Appointments - Raw'!$B:$B,'Ambassadors - By Rep'!$A140,'Sales Appointments - Raw'!$E:$E,"&gt;="&amp;'Ambassadors - By Rep'!$B$4,'Sales Appointments - Raw'!$L:$L,FALSE),0),1)</f>
        <v>0</v>
      </c>
      <c r="S140" s="23">
        <f ca="1">COUNTIFS('Opportunities - Raw'!$C:$C,'Ambassadors - By Rep'!$A140,'Opportunities - Raw'!$H:$H,"&gt;="&amp;'Ambassadors - By Rep'!$B$4)</f>
        <v>0</v>
      </c>
      <c r="T140" s="34">
        <f ca="1">COUNTIFS('Opportunities - Raw'!$C:$C,'Ambassadors - By Rep'!$A140,'Opportunities - Raw'!$I:$I,"&gt;="&amp;'Ambassadors - By Rep'!$B$4)</f>
        <v>0</v>
      </c>
    </row>
    <row r="141" spans="1:20" x14ac:dyDescent="0.3">
      <c r="A141" s="6"/>
      <c r="B141" s="21"/>
      <c r="C141" s="33">
        <f ca="1">SUMIFS('Knocking Metrics - Raw'!$F:$F,'Knocking Metrics - Raw'!$B:$B,'Ambassadors - By Rep'!$A141,'Knocking Metrics - Raw'!$A:$A,'Ambassadors - By Rep'!$B$2-1)</f>
        <v>0</v>
      </c>
      <c r="D141" s="23">
        <f ca="1">SUMIFS('Knocking Metrics - Raw'!$G:$G,'Knocking Metrics - Raw'!$B:$B,'Ambassadors - By Rep'!$A141,'Knocking Metrics - Raw'!$A:$A,'Ambassadors - By Rep'!$B$2-1)</f>
        <v>0</v>
      </c>
      <c r="E141" s="23">
        <f ca="1">SUMIFS('Sales Appointments - Raw'!$O:$O,'Sales Appointments - Raw'!$B:$B,'Ambassadors - By Rep'!$A141,'Sales Appointments - Raw'!$E:$E,'Ambassadors - By Rep'!$B$2-1)</f>
        <v>0</v>
      </c>
      <c r="F141" s="34">
        <f ca="1">COUNTIFS('Opportunities - Raw'!$C:$C,'Ambassadors - By Rep'!A141,'Opportunities - Raw'!$B:$B,'Ambassadors - By Rep'!$B$2-1)</f>
        <v>0</v>
      </c>
      <c r="G141" s="23">
        <f ca="1">SUMIFS('Knocking Metrics - Raw'!$F:$F,'Knocking Metrics - Raw'!$B:$B,'Ambassadors - By Rep'!$A141,'Knocking Metrics - Raw'!$A:$A,"&gt;="&amp;'Ambassadors - By Rep'!$B$3)</f>
        <v>0</v>
      </c>
      <c r="H141" s="23">
        <f ca="1">SUMIFS('Knocking Metrics - Raw'!$G:$G,'Knocking Metrics - Raw'!$B:$B,'Ambassadors - By Rep'!$A141,'Knocking Metrics - Raw'!$A:$A,"&gt;="&amp;'Ambassadors - By Rep'!$B$3)</f>
        <v>0</v>
      </c>
      <c r="I141" s="23">
        <f ca="1">SUMIFS('Sales Appointments - Raw'!$O:$O,'Sales Appointments - Raw'!$B:$B,'Ambassadors - By Rep'!$A141,'Sales Appointments - Raw'!$E:$E,"&gt;="&amp;'Ambassadors - By Rep'!$B$3)</f>
        <v>0</v>
      </c>
      <c r="J141" s="23">
        <f ca="1">COUNTIFS('Opportunities - Raw'!$C:$C,'Ambassadors - By Rep'!$A141,'Opportunities - Raw'!$B:$B,"&gt;="&amp;'Ambassadors - By Rep'!$B$3)</f>
        <v>0</v>
      </c>
      <c r="K141" s="20">
        <f ca="1">MIN(IFERROR($I141/COUNTIFS('Sales Appointments - Raw'!$B:$B,'Ambassadors - By Rep'!$A141,'Sales Appointments - Raw'!$E:$E,"&gt;="&amp;'Ambassadors - By Rep'!$B$3,'Sales Appointments - Raw'!$L:$L,FALSE),0),1)</f>
        <v>0</v>
      </c>
      <c r="L141" s="33">
        <f ca="1">COUNTIFS('Knocking Metrics - Raw'!$B:$B,'Ambassadors - By Rep'!$A141,'Knocking Metrics - Raw'!$A:$A,"&gt;="&amp;'Ambassadors - By Rep'!$B$4)</f>
        <v>0</v>
      </c>
      <c r="M141" s="23">
        <f ca="1">SUMIFS('Knocking Metrics - Raw'!$F:$F,'Knocking Metrics - Raw'!$B:$B,'Ambassadors - By Rep'!$A141,'Knocking Metrics - Raw'!$A:$A,"&gt;="&amp;'Ambassadors - By Rep'!$B$4)</f>
        <v>0</v>
      </c>
      <c r="N141" s="23">
        <f t="shared" ca="1" si="4"/>
        <v>0</v>
      </c>
      <c r="O141" s="23">
        <f ca="1">SUMIFS('Knocking Metrics - Raw'!$G:$G,'Knocking Metrics - Raw'!$B:$B,'Ambassadors - By Rep'!$A141,'Knocking Metrics - Raw'!$A:$A,"&gt;="&amp;'Ambassadors - By Rep'!$B$4)</f>
        <v>0</v>
      </c>
      <c r="P141" s="23">
        <f ca="1">SUMIFS('Sales Appointments - Raw'!$O:$O,'Sales Appointments - Raw'!$B:$B,'Ambassadors - By Rep'!$A141,'Sales Appointments - Raw'!$E:$E,"&gt;="&amp;'Ambassadors - By Rep'!$B$4)</f>
        <v>0</v>
      </c>
      <c r="Q141" s="23">
        <f ca="1">COUNTIFS('Opportunities - Raw'!$C:$C,'Ambassadors - By Rep'!$A141,'Opportunities - Raw'!$B:$B,"&gt;="&amp;'Ambassadors - By Rep'!$B$4)</f>
        <v>0</v>
      </c>
      <c r="R141" s="20">
        <f ca="1">MIN(IFERROR($I141/COUNTIFS('Sales Appointments - Raw'!$B:$B,'Ambassadors - By Rep'!$A141,'Sales Appointments - Raw'!$E:$E,"&gt;="&amp;'Ambassadors - By Rep'!$B$4,'Sales Appointments - Raw'!$L:$L,FALSE),0),1)</f>
        <v>0</v>
      </c>
      <c r="S141" s="23">
        <f ca="1">COUNTIFS('Opportunities - Raw'!$C:$C,'Ambassadors - By Rep'!$A141,'Opportunities - Raw'!$H:$H,"&gt;="&amp;'Ambassadors - By Rep'!$B$4)</f>
        <v>0</v>
      </c>
      <c r="T141" s="34">
        <f ca="1">COUNTIFS('Opportunities - Raw'!$C:$C,'Ambassadors - By Rep'!$A141,'Opportunities - Raw'!$I:$I,"&gt;="&amp;'Ambassadors - By Rep'!$B$4)</f>
        <v>0</v>
      </c>
    </row>
    <row r="142" spans="1:20" x14ac:dyDescent="0.3">
      <c r="A142" s="6"/>
      <c r="B142" s="21"/>
      <c r="C142" s="33">
        <f ca="1">SUMIFS('Knocking Metrics - Raw'!$F:$F,'Knocking Metrics - Raw'!$B:$B,'Ambassadors - By Rep'!$A142,'Knocking Metrics - Raw'!$A:$A,'Ambassadors - By Rep'!$B$2-1)</f>
        <v>0</v>
      </c>
      <c r="D142" s="23">
        <f ca="1">SUMIFS('Knocking Metrics - Raw'!$G:$G,'Knocking Metrics - Raw'!$B:$B,'Ambassadors - By Rep'!$A142,'Knocking Metrics - Raw'!$A:$A,'Ambassadors - By Rep'!$B$2-1)</f>
        <v>0</v>
      </c>
      <c r="E142" s="23">
        <f ca="1">SUMIFS('Sales Appointments - Raw'!$O:$O,'Sales Appointments - Raw'!$B:$B,'Ambassadors - By Rep'!$A142,'Sales Appointments - Raw'!$E:$E,'Ambassadors - By Rep'!$B$2-1)</f>
        <v>0</v>
      </c>
      <c r="F142" s="34">
        <f ca="1">COUNTIFS('Opportunities - Raw'!$C:$C,'Ambassadors - By Rep'!A142,'Opportunities - Raw'!$B:$B,'Ambassadors - By Rep'!$B$2-1)</f>
        <v>0</v>
      </c>
      <c r="G142" s="23">
        <f ca="1">SUMIFS('Knocking Metrics - Raw'!$F:$F,'Knocking Metrics - Raw'!$B:$B,'Ambassadors - By Rep'!$A142,'Knocking Metrics - Raw'!$A:$A,"&gt;="&amp;'Ambassadors - By Rep'!$B$3)</f>
        <v>0</v>
      </c>
      <c r="H142" s="23">
        <f ca="1">SUMIFS('Knocking Metrics - Raw'!$G:$G,'Knocking Metrics - Raw'!$B:$B,'Ambassadors - By Rep'!$A142,'Knocking Metrics - Raw'!$A:$A,"&gt;="&amp;'Ambassadors - By Rep'!$B$3)</f>
        <v>0</v>
      </c>
      <c r="I142" s="23">
        <f ca="1">SUMIFS('Sales Appointments - Raw'!$O:$O,'Sales Appointments - Raw'!$B:$B,'Ambassadors - By Rep'!$A142,'Sales Appointments - Raw'!$E:$E,"&gt;="&amp;'Ambassadors - By Rep'!$B$3)</f>
        <v>0</v>
      </c>
      <c r="J142" s="23">
        <f ca="1">COUNTIFS('Opportunities - Raw'!$C:$C,'Ambassadors - By Rep'!$A142,'Opportunities - Raw'!$B:$B,"&gt;="&amp;'Ambassadors - By Rep'!$B$3)</f>
        <v>0</v>
      </c>
      <c r="K142" s="20">
        <f ca="1">MIN(IFERROR($I142/COUNTIFS('Sales Appointments - Raw'!$B:$B,'Ambassadors - By Rep'!$A142,'Sales Appointments - Raw'!$E:$E,"&gt;="&amp;'Ambassadors - By Rep'!$B$3,'Sales Appointments - Raw'!$L:$L,FALSE),0),1)</f>
        <v>0</v>
      </c>
      <c r="L142" s="33">
        <f ca="1">COUNTIFS('Knocking Metrics - Raw'!$B:$B,'Ambassadors - By Rep'!$A142,'Knocking Metrics - Raw'!$A:$A,"&gt;="&amp;'Ambassadors - By Rep'!$B$4)</f>
        <v>0</v>
      </c>
      <c r="M142" s="23">
        <f ca="1">SUMIFS('Knocking Metrics - Raw'!$F:$F,'Knocking Metrics - Raw'!$B:$B,'Ambassadors - By Rep'!$A142,'Knocking Metrics - Raw'!$A:$A,"&gt;="&amp;'Ambassadors - By Rep'!$B$4)</f>
        <v>0</v>
      </c>
      <c r="N142" s="23">
        <f t="shared" ca="1" si="4"/>
        <v>0</v>
      </c>
      <c r="O142" s="23">
        <f ca="1">SUMIFS('Knocking Metrics - Raw'!$G:$G,'Knocking Metrics - Raw'!$B:$B,'Ambassadors - By Rep'!$A142,'Knocking Metrics - Raw'!$A:$A,"&gt;="&amp;'Ambassadors - By Rep'!$B$4)</f>
        <v>0</v>
      </c>
      <c r="P142" s="23">
        <f ca="1">SUMIFS('Sales Appointments - Raw'!$O:$O,'Sales Appointments - Raw'!$B:$B,'Ambassadors - By Rep'!$A142,'Sales Appointments - Raw'!$E:$E,"&gt;="&amp;'Ambassadors - By Rep'!$B$4)</f>
        <v>0</v>
      </c>
      <c r="Q142" s="23">
        <f ca="1">COUNTIFS('Opportunities - Raw'!$C:$C,'Ambassadors - By Rep'!$A142,'Opportunities - Raw'!$B:$B,"&gt;="&amp;'Ambassadors - By Rep'!$B$4)</f>
        <v>0</v>
      </c>
      <c r="R142" s="20">
        <f ca="1">MIN(IFERROR($I142/COUNTIFS('Sales Appointments - Raw'!$B:$B,'Ambassadors - By Rep'!$A142,'Sales Appointments - Raw'!$E:$E,"&gt;="&amp;'Ambassadors - By Rep'!$B$4,'Sales Appointments - Raw'!$L:$L,FALSE),0),1)</f>
        <v>0</v>
      </c>
      <c r="S142" s="23">
        <f ca="1">COUNTIFS('Opportunities - Raw'!$C:$C,'Ambassadors - By Rep'!$A142,'Opportunities - Raw'!$H:$H,"&gt;="&amp;'Ambassadors - By Rep'!$B$4)</f>
        <v>0</v>
      </c>
      <c r="T142" s="34">
        <f ca="1">COUNTIFS('Opportunities - Raw'!$C:$C,'Ambassadors - By Rep'!$A142,'Opportunities - Raw'!$I:$I,"&gt;="&amp;'Ambassadors - By Rep'!$B$4)</f>
        <v>0</v>
      </c>
    </row>
    <row r="143" spans="1:20" x14ac:dyDescent="0.3">
      <c r="A143" s="6"/>
      <c r="B143" s="21"/>
      <c r="C143" s="33">
        <f ca="1">SUMIFS('Knocking Metrics - Raw'!$F:$F,'Knocking Metrics - Raw'!$B:$B,'Ambassadors - By Rep'!$A143,'Knocking Metrics - Raw'!$A:$A,'Ambassadors - By Rep'!$B$2-1)</f>
        <v>0</v>
      </c>
      <c r="D143" s="23">
        <f ca="1">SUMIFS('Knocking Metrics - Raw'!$G:$G,'Knocking Metrics - Raw'!$B:$B,'Ambassadors - By Rep'!$A143,'Knocking Metrics - Raw'!$A:$A,'Ambassadors - By Rep'!$B$2-1)</f>
        <v>0</v>
      </c>
      <c r="E143" s="23">
        <f ca="1">SUMIFS('Sales Appointments - Raw'!$O:$O,'Sales Appointments - Raw'!$B:$B,'Ambassadors - By Rep'!$A143,'Sales Appointments - Raw'!$E:$E,'Ambassadors - By Rep'!$B$2-1)</f>
        <v>0</v>
      </c>
      <c r="F143" s="34">
        <f ca="1">COUNTIFS('Opportunities - Raw'!$C:$C,'Ambassadors - By Rep'!A143,'Opportunities - Raw'!$B:$B,'Ambassadors - By Rep'!$B$2-1)</f>
        <v>0</v>
      </c>
      <c r="G143" s="23">
        <f ca="1">SUMIFS('Knocking Metrics - Raw'!$F:$F,'Knocking Metrics - Raw'!$B:$B,'Ambassadors - By Rep'!$A143,'Knocking Metrics - Raw'!$A:$A,"&gt;="&amp;'Ambassadors - By Rep'!$B$3)</f>
        <v>0</v>
      </c>
      <c r="H143" s="23">
        <f ca="1">SUMIFS('Knocking Metrics - Raw'!$G:$G,'Knocking Metrics - Raw'!$B:$B,'Ambassadors - By Rep'!$A143,'Knocking Metrics - Raw'!$A:$A,"&gt;="&amp;'Ambassadors - By Rep'!$B$3)</f>
        <v>0</v>
      </c>
      <c r="I143" s="23">
        <f ca="1">SUMIFS('Sales Appointments - Raw'!$O:$O,'Sales Appointments - Raw'!$B:$B,'Ambassadors - By Rep'!$A143,'Sales Appointments - Raw'!$E:$E,"&gt;="&amp;'Ambassadors - By Rep'!$B$3)</f>
        <v>0</v>
      </c>
      <c r="J143" s="23">
        <f ca="1">COUNTIFS('Opportunities - Raw'!$C:$C,'Ambassadors - By Rep'!$A143,'Opportunities - Raw'!$B:$B,"&gt;="&amp;'Ambassadors - By Rep'!$B$3)</f>
        <v>0</v>
      </c>
      <c r="K143" s="20">
        <f ca="1">MIN(IFERROR($I143/COUNTIFS('Sales Appointments - Raw'!$B:$B,'Ambassadors - By Rep'!$A143,'Sales Appointments - Raw'!$E:$E,"&gt;="&amp;'Ambassadors - By Rep'!$B$3,'Sales Appointments - Raw'!$L:$L,FALSE),0),1)</f>
        <v>0</v>
      </c>
      <c r="L143" s="33">
        <f ca="1">COUNTIFS('Knocking Metrics - Raw'!$B:$B,'Ambassadors - By Rep'!$A143,'Knocking Metrics - Raw'!$A:$A,"&gt;="&amp;'Ambassadors - By Rep'!$B$4)</f>
        <v>0</v>
      </c>
      <c r="M143" s="23">
        <f ca="1">SUMIFS('Knocking Metrics - Raw'!$F:$F,'Knocking Metrics - Raw'!$B:$B,'Ambassadors - By Rep'!$A143,'Knocking Metrics - Raw'!$A:$A,"&gt;="&amp;'Ambassadors - By Rep'!$B$4)</f>
        <v>0</v>
      </c>
      <c r="N143" s="23">
        <f t="shared" ca="1" si="4"/>
        <v>0</v>
      </c>
      <c r="O143" s="23">
        <f ca="1">SUMIFS('Knocking Metrics - Raw'!$G:$G,'Knocking Metrics - Raw'!$B:$B,'Ambassadors - By Rep'!$A143,'Knocking Metrics - Raw'!$A:$A,"&gt;="&amp;'Ambassadors - By Rep'!$B$4)</f>
        <v>0</v>
      </c>
      <c r="P143" s="23">
        <f ca="1">SUMIFS('Sales Appointments - Raw'!$O:$O,'Sales Appointments - Raw'!$B:$B,'Ambassadors - By Rep'!$A143,'Sales Appointments - Raw'!$E:$E,"&gt;="&amp;'Ambassadors - By Rep'!$B$4)</f>
        <v>0</v>
      </c>
      <c r="Q143" s="23">
        <f ca="1">COUNTIFS('Opportunities - Raw'!$C:$C,'Ambassadors - By Rep'!$A143,'Opportunities - Raw'!$B:$B,"&gt;="&amp;'Ambassadors - By Rep'!$B$4)</f>
        <v>0</v>
      </c>
      <c r="R143" s="20">
        <f ca="1">MIN(IFERROR($I143/COUNTIFS('Sales Appointments - Raw'!$B:$B,'Ambassadors - By Rep'!$A143,'Sales Appointments - Raw'!$E:$E,"&gt;="&amp;'Ambassadors - By Rep'!$B$4,'Sales Appointments - Raw'!$L:$L,FALSE),0),1)</f>
        <v>0</v>
      </c>
      <c r="S143" s="23">
        <f ca="1">COUNTIFS('Opportunities - Raw'!$C:$C,'Ambassadors - By Rep'!$A143,'Opportunities - Raw'!$H:$H,"&gt;="&amp;'Ambassadors - By Rep'!$B$4)</f>
        <v>0</v>
      </c>
      <c r="T143" s="34">
        <f ca="1">COUNTIFS('Opportunities - Raw'!$C:$C,'Ambassadors - By Rep'!$A143,'Opportunities - Raw'!$I:$I,"&gt;="&amp;'Ambassadors - By Rep'!$B$4)</f>
        <v>0</v>
      </c>
    </row>
    <row r="144" spans="1:20" x14ac:dyDescent="0.3">
      <c r="A144" s="6"/>
      <c r="B144" s="21"/>
      <c r="C144" s="33">
        <f ca="1">SUMIFS('Knocking Metrics - Raw'!$F:$F,'Knocking Metrics - Raw'!$B:$B,'Ambassadors - By Rep'!$A144,'Knocking Metrics - Raw'!$A:$A,'Ambassadors - By Rep'!$B$2-1)</f>
        <v>0</v>
      </c>
      <c r="D144" s="23">
        <f ca="1">SUMIFS('Knocking Metrics - Raw'!$G:$G,'Knocking Metrics - Raw'!$B:$B,'Ambassadors - By Rep'!$A144,'Knocking Metrics - Raw'!$A:$A,'Ambassadors - By Rep'!$B$2-1)</f>
        <v>0</v>
      </c>
      <c r="E144" s="23">
        <f ca="1">SUMIFS('Sales Appointments - Raw'!$O:$O,'Sales Appointments - Raw'!$B:$B,'Ambassadors - By Rep'!$A144,'Sales Appointments - Raw'!$E:$E,'Ambassadors - By Rep'!$B$2-1)</f>
        <v>0</v>
      </c>
      <c r="F144" s="34">
        <f ca="1">COUNTIFS('Opportunities - Raw'!$C:$C,'Ambassadors - By Rep'!A144,'Opportunities - Raw'!$B:$B,'Ambassadors - By Rep'!$B$2-1)</f>
        <v>0</v>
      </c>
      <c r="G144" s="23">
        <f ca="1">SUMIFS('Knocking Metrics - Raw'!$F:$F,'Knocking Metrics - Raw'!$B:$B,'Ambassadors - By Rep'!$A144,'Knocking Metrics - Raw'!$A:$A,"&gt;="&amp;'Ambassadors - By Rep'!$B$3)</f>
        <v>0</v>
      </c>
      <c r="H144" s="23">
        <f ca="1">SUMIFS('Knocking Metrics - Raw'!$G:$G,'Knocking Metrics - Raw'!$B:$B,'Ambassadors - By Rep'!$A144,'Knocking Metrics - Raw'!$A:$A,"&gt;="&amp;'Ambassadors - By Rep'!$B$3)</f>
        <v>0</v>
      </c>
      <c r="I144" s="23">
        <f ca="1">SUMIFS('Sales Appointments - Raw'!$O:$O,'Sales Appointments - Raw'!$B:$B,'Ambassadors - By Rep'!$A144,'Sales Appointments - Raw'!$E:$E,"&gt;="&amp;'Ambassadors - By Rep'!$B$3)</f>
        <v>0</v>
      </c>
      <c r="J144" s="23">
        <f ca="1">COUNTIFS('Opportunities - Raw'!$C:$C,'Ambassadors - By Rep'!$A144,'Opportunities - Raw'!$B:$B,"&gt;="&amp;'Ambassadors - By Rep'!$B$3)</f>
        <v>0</v>
      </c>
      <c r="K144" s="20">
        <f ca="1">MIN(IFERROR($I144/COUNTIFS('Sales Appointments - Raw'!$B:$B,'Ambassadors - By Rep'!$A144,'Sales Appointments - Raw'!$E:$E,"&gt;="&amp;'Ambassadors - By Rep'!$B$3,'Sales Appointments - Raw'!$L:$L,FALSE),0),1)</f>
        <v>0</v>
      </c>
      <c r="L144" s="33">
        <f ca="1">COUNTIFS('Knocking Metrics - Raw'!$B:$B,'Ambassadors - By Rep'!$A144,'Knocking Metrics - Raw'!$A:$A,"&gt;="&amp;'Ambassadors - By Rep'!$B$4)</f>
        <v>0</v>
      </c>
      <c r="M144" s="23">
        <f ca="1">SUMIFS('Knocking Metrics - Raw'!$F:$F,'Knocking Metrics - Raw'!$B:$B,'Ambassadors - By Rep'!$A144,'Knocking Metrics - Raw'!$A:$A,"&gt;="&amp;'Ambassadors - By Rep'!$B$4)</f>
        <v>0</v>
      </c>
      <c r="N144" s="23">
        <f t="shared" ca="1" si="4"/>
        <v>0</v>
      </c>
      <c r="O144" s="23">
        <f ca="1">SUMIFS('Knocking Metrics - Raw'!$G:$G,'Knocking Metrics - Raw'!$B:$B,'Ambassadors - By Rep'!$A144,'Knocking Metrics - Raw'!$A:$A,"&gt;="&amp;'Ambassadors - By Rep'!$B$4)</f>
        <v>0</v>
      </c>
      <c r="P144" s="23">
        <f ca="1">SUMIFS('Sales Appointments - Raw'!$O:$O,'Sales Appointments - Raw'!$B:$B,'Ambassadors - By Rep'!$A144,'Sales Appointments - Raw'!$E:$E,"&gt;="&amp;'Ambassadors - By Rep'!$B$4)</f>
        <v>0</v>
      </c>
      <c r="Q144" s="23">
        <f ca="1">COUNTIFS('Opportunities - Raw'!$C:$C,'Ambassadors - By Rep'!$A144,'Opportunities - Raw'!$B:$B,"&gt;="&amp;'Ambassadors - By Rep'!$B$4)</f>
        <v>0</v>
      </c>
      <c r="R144" s="20">
        <f ca="1">MIN(IFERROR($I144/COUNTIFS('Sales Appointments - Raw'!$B:$B,'Ambassadors - By Rep'!$A144,'Sales Appointments - Raw'!$E:$E,"&gt;="&amp;'Ambassadors - By Rep'!$B$4,'Sales Appointments - Raw'!$L:$L,FALSE),0),1)</f>
        <v>0</v>
      </c>
      <c r="S144" s="23">
        <f ca="1">COUNTIFS('Opportunities - Raw'!$C:$C,'Ambassadors - By Rep'!$A144,'Opportunities - Raw'!$H:$H,"&gt;="&amp;'Ambassadors - By Rep'!$B$4)</f>
        <v>0</v>
      </c>
      <c r="T144" s="34">
        <f ca="1">COUNTIFS('Opportunities - Raw'!$C:$C,'Ambassadors - By Rep'!$A144,'Opportunities - Raw'!$I:$I,"&gt;="&amp;'Ambassadors - By Rep'!$B$4)</f>
        <v>0</v>
      </c>
    </row>
    <row r="145" spans="1:20" x14ac:dyDescent="0.3">
      <c r="A145" s="6"/>
      <c r="B145" s="21"/>
      <c r="C145" s="33">
        <f ca="1">SUMIFS('Knocking Metrics - Raw'!$F:$F,'Knocking Metrics - Raw'!$B:$B,'Ambassadors - By Rep'!$A145,'Knocking Metrics - Raw'!$A:$A,'Ambassadors - By Rep'!$B$2-1)</f>
        <v>0</v>
      </c>
      <c r="D145" s="23">
        <f ca="1">SUMIFS('Knocking Metrics - Raw'!$G:$G,'Knocking Metrics - Raw'!$B:$B,'Ambassadors - By Rep'!$A145,'Knocking Metrics - Raw'!$A:$A,'Ambassadors - By Rep'!$B$2-1)</f>
        <v>0</v>
      </c>
      <c r="E145" s="23">
        <f ca="1">SUMIFS('Sales Appointments - Raw'!$O:$O,'Sales Appointments - Raw'!$B:$B,'Ambassadors - By Rep'!$A145,'Sales Appointments - Raw'!$E:$E,'Ambassadors - By Rep'!$B$2-1)</f>
        <v>0</v>
      </c>
      <c r="F145" s="34">
        <f ca="1">COUNTIFS('Opportunities - Raw'!$C:$C,'Ambassadors - By Rep'!A145,'Opportunities - Raw'!$B:$B,'Ambassadors - By Rep'!$B$2-1)</f>
        <v>0</v>
      </c>
      <c r="G145" s="23">
        <f ca="1">SUMIFS('Knocking Metrics - Raw'!$F:$F,'Knocking Metrics - Raw'!$B:$B,'Ambassadors - By Rep'!$A145,'Knocking Metrics - Raw'!$A:$A,"&gt;="&amp;'Ambassadors - By Rep'!$B$3)</f>
        <v>0</v>
      </c>
      <c r="H145" s="23">
        <f ca="1">SUMIFS('Knocking Metrics - Raw'!$G:$G,'Knocking Metrics - Raw'!$B:$B,'Ambassadors - By Rep'!$A145,'Knocking Metrics - Raw'!$A:$A,"&gt;="&amp;'Ambassadors - By Rep'!$B$3)</f>
        <v>0</v>
      </c>
      <c r="I145" s="23">
        <f ca="1">SUMIFS('Sales Appointments - Raw'!$O:$O,'Sales Appointments - Raw'!$B:$B,'Ambassadors - By Rep'!$A145,'Sales Appointments - Raw'!$E:$E,"&gt;="&amp;'Ambassadors - By Rep'!$B$3)</f>
        <v>0</v>
      </c>
      <c r="J145" s="23">
        <f ca="1">COUNTIFS('Opportunities - Raw'!$C:$C,'Ambassadors - By Rep'!$A145,'Opportunities - Raw'!$B:$B,"&gt;="&amp;'Ambassadors - By Rep'!$B$3)</f>
        <v>0</v>
      </c>
      <c r="K145" s="20">
        <f ca="1">MIN(IFERROR($I145/COUNTIFS('Sales Appointments - Raw'!$B:$B,'Ambassadors - By Rep'!$A145,'Sales Appointments - Raw'!$E:$E,"&gt;="&amp;'Ambassadors - By Rep'!$B$3,'Sales Appointments - Raw'!$L:$L,FALSE),0),1)</f>
        <v>0</v>
      </c>
      <c r="L145" s="33">
        <f ca="1">COUNTIFS('Knocking Metrics - Raw'!$B:$B,'Ambassadors - By Rep'!$A145,'Knocking Metrics - Raw'!$A:$A,"&gt;="&amp;'Ambassadors - By Rep'!$B$4)</f>
        <v>0</v>
      </c>
      <c r="M145" s="23">
        <f ca="1">SUMIFS('Knocking Metrics - Raw'!$F:$F,'Knocking Metrics - Raw'!$B:$B,'Ambassadors - By Rep'!$A145,'Knocking Metrics - Raw'!$A:$A,"&gt;="&amp;'Ambassadors - By Rep'!$B$4)</f>
        <v>0</v>
      </c>
      <c r="N145" s="23">
        <f t="shared" ca="1" si="4"/>
        <v>0</v>
      </c>
      <c r="O145" s="23">
        <f ca="1">SUMIFS('Knocking Metrics - Raw'!$G:$G,'Knocking Metrics - Raw'!$B:$B,'Ambassadors - By Rep'!$A145,'Knocking Metrics - Raw'!$A:$A,"&gt;="&amp;'Ambassadors - By Rep'!$B$4)</f>
        <v>0</v>
      </c>
      <c r="P145" s="23">
        <f ca="1">SUMIFS('Sales Appointments - Raw'!$O:$O,'Sales Appointments - Raw'!$B:$B,'Ambassadors - By Rep'!$A145,'Sales Appointments - Raw'!$E:$E,"&gt;="&amp;'Ambassadors - By Rep'!$B$4)</f>
        <v>0</v>
      </c>
      <c r="Q145" s="23">
        <f ca="1">COUNTIFS('Opportunities - Raw'!$C:$C,'Ambassadors - By Rep'!$A145,'Opportunities - Raw'!$B:$B,"&gt;="&amp;'Ambassadors - By Rep'!$B$4)</f>
        <v>0</v>
      </c>
      <c r="R145" s="20">
        <f ca="1">MIN(IFERROR($I145/COUNTIFS('Sales Appointments - Raw'!$B:$B,'Ambassadors - By Rep'!$A145,'Sales Appointments - Raw'!$E:$E,"&gt;="&amp;'Ambassadors - By Rep'!$B$4,'Sales Appointments - Raw'!$L:$L,FALSE),0),1)</f>
        <v>0</v>
      </c>
      <c r="S145" s="23">
        <f ca="1">COUNTIFS('Opportunities - Raw'!$C:$C,'Ambassadors - By Rep'!$A145,'Opportunities - Raw'!$H:$H,"&gt;="&amp;'Ambassadors - By Rep'!$B$4)</f>
        <v>0</v>
      </c>
      <c r="T145" s="34">
        <f ca="1">COUNTIFS('Opportunities - Raw'!$C:$C,'Ambassadors - By Rep'!$A145,'Opportunities - Raw'!$I:$I,"&gt;="&amp;'Ambassadors - By Rep'!$B$4)</f>
        <v>0</v>
      </c>
    </row>
    <row r="146" spans="1:20" x14ac:dyDescent="0.3">
      <c r="A146" s="6"/>
      <c r="B146" s="21"/>
      <c r="C146" s="33">
        <f ca="1">SUMIFS('Knocking Metrics - Raw'!$F:$F,'Knocking Metrics - Raw'!$B:$B,'Ambassadors - By Rep'!$A146,'Knocking Metrics - Raw'!$A:$A,'Ambassadors - By Rep'!$B$2-1)</f>
        <v>0</v>
      </c>
      <c r="D146" s="23">
        <f ca="1">SUMIFS('Knocking Metrics - Raw'!$G:$G,'Knocking Metrics - Raw'!$B:$B,'Ambassadors - By Rep'!$A146,'Knocking Metrics - Raw'!$A:$A,'Ambassadors - By Rep'!$B$2-1)</f>
        <v>0</v>
      </c>
      <c r="E146" s="23">
        <f ca="1">SUMIFS('Sales Appointments - Raw'!$O:$O,'Sales Appointments - Raw'!$B:$B,'Ambassadors - By Rep'!$A146,'Sales Appointments - Raw'!$E:$E,'Ambassadors - By Rep'!$B$2-1)</f>
        <v>0</v>
      </c>
      <c r="F146" s="34">
        <f ca="1">COUNTIFS('Opportunities - Raw'!$C:$C,'Ambassadors - By Rep'!A146,'Opportunities - Raw'!$B:$B,'Ambassadors - By Rep'!$B$2-1)</f>
        <v>0</v>
      </c>
      <c r="G146" s="23">
        <f ca="1">SUMIFS('Knocking Metrics - Raw'!$F:$F,'Knocking Metrics - Raw'!$B:$B,'Ambassadors - By Rep'!$A146,'Knocking Metrics - Raw'!$A:$A,"&gt;="&amp;'Ambassadors - By Rep'!$B$3)</f>
        <v>0</v>
      </c>
      <c r="H146" s="23">
        <f ca="1">SUMIFS('Knocking Metrics - Raw'!$G:$G,'Knocking Metrics - Raw'!$B:$B,'Ambassadors - By Rep'!$A146,'Knocking Metrics - Raw'!$A:$A,"&gt;="&amp;'Ambassadors - By Rep'!$B$3)</f>
        <v>0</v>
      </c>
      <c r="I146" s="23">
        <f ca="1">SUMIFS('Sales Appointments - Raw'!$O:$O,'Sales Appointments - Raw'!$B:$B,'Ambassadors - By Rep'!$A146,'Sales Appointments - Raw'!$E:$E,"&gt;="&amp;'Ambassadors - By Rep'!$B$3)</f>
        <v>0</v>
      </c>
      <c r="J146" s="23">
        <f ca="1">COUNTIFS('Opportunities - Raw'!$C:$C,'Ambassadors - By Rep'!$A146,'Opportunities - Raw'!$B:$B,"&gt;="&amp;'Ambassadors - By Rep'!$B$3)</f>
        <v>0</v>
      </c>
      <c r="K146" s="20">
        <f ca="1">MIN(IFERROR($I146/COUNTIFS('Sales Appointments - Raw'!$B:$B,'Ambassadors - By Rep'!$A146,'Sales Appointments - Raw'!$E:$E,"&gt;="&amp;'Ambassadors - By Rep'!$B$3,'Sales Appointments - Raw'!$L:$L,FALSE),0),1)</f>
        <v>0</v>
      </c>
      <c r="L146" s="33">
        <f ca="1">COUNTIFS('Knocking Metrics - Raw'!$B:$B,'Ambassadors - By Rep'!$A146,'Knocking Metrics - Raw'!$A:$A,"&gt;="&amp;'Ambassadors - By Rep'!$B$4)</f>
        <v>0</v>
      </c>
      <c r="M146" s="23">
        <f ca="1">SUMIFS('Knocking Metrics - Raw'!$F:$F,'Knocking Metrics - Raw'!$B:$B,'Ambassadors - By Rep'!$A146,'Knocking Metrics - Raw'!$A:$A,"&gt;="&amp;'Ambassadors - By Rep'!$B$4)</f>
        <v>0</v>
      </c>
      <c r="N146" s="23">
        <f t="shared" ca="1" si="4"/>
        <v>0</v>
      </c>
      <c r="O146" s="23">
        <f ca="1">SUMIFS('Knocking Metrics - Raw'!$G:$G,'Knocking Metrics - Raw'!$B:$B,'Ambassadors - By Rep'!$A146,'Knocking Metrics - Raw'!$A:$A,"&gt;="&amp;'Ambassadors - By Rep'!$B$4)</f>
        <v>0</v>
      </c>
      <c r="P146" s="23">
        <f ca="1">SUMIFS('Sales Appointments - Raw'!$O:$O,'Sales Appointments - Raw'!$B:$B,'Ambassadors - By Rep'!$A146,'Sales Appointments - Raw'!$E:$E,"&gt;="&amp;'Ambassadors - By Rep'!$B$4)</f>
        <v>0</v>
      </c>
      <c r="Q146" s="23">
        <f ca="1">COUNTIFS('Opportunities - Raw'!$C:$C,'Ambassadors - By Rep'!$A146,'Opportunities - Raw'!$B:$B,"&gt;="&amp;'Ambassadors - By Rep'!$B$4)</f>
        <v>0</v>
      </c>
      <c r="R146" s="20">
        <f ca="1">MIN(IFERROR($I146/COUNTIFS('Sales Appointments - Raw'!$B:$B,'Ambassadors - By Rep'!$A146,'Sales Appointments - Raw'!$E:$E,"&gt;="&amp;'Ambassadors - By Rep'!$B$4,'Sales Appointments - Raw'!$L:$L,FALSE),0),1)</f>
        <v>0</v>
      </c>
      <c r="S146" s="23">
        <f ca="1">COUNTIFS('Opportunities - Raw'!$C:$C,'Ambassadors - By Rep'!$A146,'Opportunities - Raw'!$H:$H,"&gt;="&amp;'Ambassadors - By Rep'!$B$4)</f>
        <v>0</v>
      </c>
      <c r="T146" s="34">
        <f ca="1">COUNTIFS('Opportunities - Raw'!$C:$C,'Ambassadors - By Rep'!$A146,'Opportunities - Raw'!$I:$I,"&gt;="&amp;'Ambassadors - By Rep'!$B$4)</f>
        <v>0</v>
      </c>
    </row>
    <row r="147" spans="1:20" x14ac:dyDescent="0.3">
      <c r="A147" s="6"/>
      <c r="B147" s="21"/>
      <c r="C147" s="33">
        <f ca="1">SUMIFS('Knocking Metrics - Raw'!$F:$F,'Knocking Metrics - Raw'!$B:$B,'Ambassadors - By Rep'!$A147,'Knocking Metrics - Raw'!$A:$A,'Ambassadors - By Rep'!$B$2-1)</f>
        <v>0</v>
      </c>
      <c r="D147" s="23">
        <f ca="1">SUMIFS('Knocking Metrics - Raw'!$G:$G,'Knocking Metrics - Raw'!$B:$B,'Ambassadors - By Rep'!$A147,'Knocking Metrics - Raw'!$A:$A,'Ambassadors - By Rep'!$B$2-1)</f>
        <v>0</v>
      </c>
      <c r="E147" s="23">
        <f ca="1">SUMIFS('Sales Appointments - Raw'!$O:$O,'Sales Appointments - Raw'!$B:$B,'Ambassadors - By Rep'!$A147,'Sales Appointments - Raw'!$E:$E,'Ambassadors - By Rep'!$B$2-1)</f>
        <v>0</v>
      </c>
      <c r="F147" s="34">
        <f ca="1">COUNTIFS('Opportunities - Raw'!$C:$C,'Ambassadors - By Rep'!A147,'Opportunities - Raw'!$B:$B,'Ambassadors - By Rep'!$B$2-1)</f>
        <v>0</v>
      </c>
      <c r="G147" s="23">
        <f ca="1">SUMIFS('Knocking Metrics - Raw'!$F:$F,'Knocking Metrics - Raw'!$B:$B,'Ambassadors - By Rep'!$A147,'Knocking Metrics - Raw'!$A:$A,"&gt;="&amp;'Ambassadors - By Rep'!$B$3)</f>
        <v>0</v>
      </c>
      <c r="H147" s="23">
        <f ca="1">SUMIFS('Knocking Metrics - Raw'!$G:$G,'Knocking Metrics - Raw'!$B:$B,'Ambassadors - By Rep'!$A147,'Knocking Metrics - Raw'!$A:$A,"&gt;="&amp;'Ambassadors - By Rep'!$B$3)</f>
        <v>0</v>
      </c>
      <c r="I147" s="23">
        <f ca="1">SUMIFS('Sales Appointments - Raw'!$O:$O,'Sales Appointments - Raw'!$B:$B,'Ambassadors - By Rep'!$A147,'Sales Appointments - Raw'!$E:$E,"&gt;="&amp;'Ambassadors - By Rep'!$B$3)</f>
        <v>0</v>
      </c>
      <c r="J147" s="23">
        <f ca="1">COUNTIFS('Opportunities - Raw'!$C:$C,'Ambassadors - By Rep'!$A147,'Opportunities - Raw'!$B:$B,"&gt;="&amp;'Ambassadors - By Rep'!$B$3)</f>
        <v>0</v>
      </c>
      <c r="K147" s="20">
        <f ca="1">MIN(IFERROR($I147/COUNTIFS('Sales Appointments - Raw'!$B:$B,'Ambassadors - By Rep'!$A147,'Sales Appointments - Raw'!$E:$E,"&gt;="&amp;'Ambassadors - By Rep'!$B$3,'Sales Appointments - Raw'!$L:$L,FALSE),0),1)</f>
        <v>0</v>
      </c>
      <c r="L147" s="33">
        <f ca="1">COUNTIFS('Knocking Metrics - Raw'!$B:$B,'Ambassadors - By Rep'!$A147,'Knocking Metrics - Raw'!$A:$A,"&gt;="&amp;'Ambassadors - By Rep'!$B$4)</f>
        <v>0</v>
      </c>
      <c r="M147" s="23">
        <f ca="1">SUMIFS('Knocking Metrics - Raw'!$F:$F,'Knocking Metrics - Raw'!$B:$B,'Ambassadors - By Rep'!$A147,'Knocking Metrics - Raw'!$A:$A,"&gt;="&amp;'Ambassadors - By Rep'!$B$4)</f>
        <v>0</v>
      </c>
      <c r="N147" s="23">
        <f t="shared" ca="1" si="4"/>
        <v>0</v>
      </c>
      <c r="O147" s="23">
        <f ca="1">SUMIFS('Knocking Metrics - Raw'!$G:$G,'Knocking Metrics - Raw'!$B:$B,'Ambassadors - By Rep'!$A147,'Knocking Metrics - Raw'!$A:$A,"&gt;="&amp;'Ambassadors - By Rep'!$B$4)</f>
        <v>0</v>
      </c>
      <c r="P147" s="23">
        <f ca="1">SUMIFS('Sales Appointments - Raw'!$O:$O,'Sales Appointments - Raw'!$B:$B,'Ambassadors - By Rep'!$A147,'Sales Appointments - Raw'!$E:$E,"&gt;="&amp;'Ambassadors - By Rep'!$B$4)</f>
        <v>0</v>
      </c>
      <c r="Q147" s="23">
        <f ca="1">COUNTIFS('Opportunities - Raw'!$C:$C,'Ambassadors - By Rep'!$A147,'Opportunities - Raw'!$B:$B,"&gt;="&amp;'Ambassadors - By Rep'!$B$4)</f>
        <v>0</v>
      </c>
      <c r="R147" s="20">
        <f ca="1">MIN(IFERROR($I147/COUNTIFS('Sales Appointments - Raw'!$B:$B,'Ambassadors - By Rep'!$A147,'Sales Appointments - Raw'!$E:$E,"&gt;="&amp;'Ambassadors - By Rep'!$B$4,'Sales Appointments - Raw'!$L:$L,FALSE),0),1)</f>
        <v>0</v>
      </c>
      <c r="S147" s="23">
        <f ca="1">COUNTIFS('Opportunities - Raw'!$C:$C,'Ambassadors - By Rep'!$A147,'Opportunities - Raw'!$H:$H,"&gt;="&amp;'Ambassadors - By Rep'!$B$4)</f>
        <v>0</v>
      </c>
      <c r="T147" s="34">
        <f ca="1">COUNTIFS('Opportunities - Raw'!$C:$C,'Ambassadors - By Rep'!$A147,'Opportunities - Raw'!$I:$I,"&gt;="&amp;'Ambassadors - By Rep'!$B$4)</f>
        <v>0</v>
      </c>
    </row>
    <row r="148" spans="1:20" x14ac:dyDescent="0.3">
      <c r="A148" s="6"/>
      <c r="B148" s="21"/>
      <c r="C148" s="33">
        <f ca="1">SUMIFS('Knocking Metrics - Raw'!$F:$F,'Knocking Metrics - Raw'!$B:$B,'Ambassadors - By Rep'!$A148,'Knocking Metrics - Raw'!$A:$A,'Ambassadors - By Rep'!$B$2-1)</f>
        <v>0</v>
      </c>
      <c r="D148" s="23">
        <f ca="1">SUMIFS('Knocking Metrics - Raw'!$G:$G,'Knocking Metrics - Raw'!$B:$B,'Ambassadors - By Rep'!$A148,'Knocking Metrics - Raw'!$A:$A,'Ambassadors - By Rep'!$B$2-1)</f>
        <v>0</v>
      </c>
      <c r="E148" s="23">
        <f ca="1">SUMIFS('Sales Appointments - Raw'!$O:$O,'Sales Appointments - Raw'!$B:$B,'Ambassadors - By Rep'!$A148,'Sales Appointments - Raw'!$E:$E,'Ambassadors - By Rep'!$B$2-1)</f>
        <v>0</v>
      </c>
      <c r="F148" s="34">
        <f ca="1">COUNTIFS('Opportunities - Raw'!$C:$C,'Ambassadors - By Rep'!A148,'Opportunities - Raw'!$B:$B,'Ambassadors - By Rep'!$B$2-1)</f>
        <v>0</v>
      </c>
      <c r="G148" s="23">
        <f ca="1">SUMIFS('Knocking Metrics - Raw'!$F:$F,'Knocking Metrics - Raw'!$B:$B,'Ambassadors - By Rep'!$A148,'Knocking Metrics - Raw'!$A:$A,"&gt;="&amp;'Ambassadors - By Rep'!$B$3)</f>
        <v>0</v>
      </c>
      <c r="H148" s="23">
        <f ca="1">SUMIFS('Knocking Metrics - Raw'!$G:$G,'Knocking Metrics - Raw'!$B:$B,'Ambassadors - By Rep'!$A148,'Knocking Metrics - Raw'!$A:$A,"&gt;="&amp;'Ambassadors - By Rep'!$B$3)</f>
        <v>0</v>
      </c>
      <c r="I148" s="23">
        <f ca="1">SUMIFS('Sales Appointments - Raw'!$O:$O,'Sales Appointments - Raw'!$B:$B,'Ambassadors - By Rep'!$A148,'Sales Appointments - Raw'!$E:$E,"&gt;="&amp;'Ambassadors - By Rep'!$B$3)</f>
        <v>0</v>
      </c>
      <c r="J148" s="23">
        <f ca="1">COUNTIFS('Opportunities - Raw'!$C:$C,'Ambassadors - By Rep'!$A148,'Opportunities - Raw'!$B:$B,"&gt;="&amp;'Ambassadors - By Rep'!$B$3)</f>
        <v>0</v>
      </c>
      <c r="K148" s="20">
        <f ca="1">MIN(IFERROR($I148/COUNTIFS('Sales Appointments - Raw'!$B:$B,'Ambassadors - By Rep'!$A148,'Sales Appointments - Raw'!$E:$E,"&gt;="&amp;'Ambassadors - By Rep'!$B$3,'Sales Appointments - Raw'!$L:$L,FALSE),0),1)</f>
        <v>0</v>
      </c>
      <c r="L148" s="33">
        <f ca="1">COUNTIFS('Knocking Metrics - Raw'!$B:$B,'Ambassadors - By Rep'!$A148,'Knocking Metrics - Raw'!$A:$A,"&gt;="&amp;'Ambassadors - By Rep'!$B$4)</f>
        <v>0</v>
      </c>
      <c r="M148" s="23">
        <f ca="1">SUMIFS('Knocking Metrics - Raw'!$F:$F,'Knocking Metrics - Raw'!$B:$B,'Ambassadors - By Rep'!$A148,'Knocking Metrics - Raw'!$A:$A,"&gt;="&amp;'Ambassadors - By Rep'!$B$4)</f>
        <v>0</v>
      </c>
      <c r="N148" s="23">
        <f t="shared" ca="1" si="4"/>
        <v>0</v>
      </c>
      <c r="O148" s="23">
        <f ca="1">SUMIFS('Knocking Metrics - Raw'!$G:$G,'Knocking Metrics - Raw'!$B:$B,'Ambassadors - By Rep'!$A148,'Knocking Metrics - Raw'!$A:$A,"&gt;="&amp;'Ambassadors - By Rep'!$B$4)</f>
        <v>0</v>
      </c>
      <c r="P148" s="23">
        <f ca="1">SUMIFS('Sales Appointments - Raw'!$O:$O,'Sales Appointments - Raw'!$B:$B,'Ambassadors - By Rep'!$A148,'Sales Appointments - Raw'!$E:$E,"&gt;="&amp;'Ambassadors - By Rep'!$B$4)</f>
        <v>0</v>
      </c>
      <c r="Q148" s="23">
        <f ca="1">COUNTIFS('Opportunities - Raw'!$C:$C,'Ambassadors - By Rep'!$A148,'Opportunities - Raw'!$B:$B,"&gt;="&amp;'Ambassadors - By Rep'!$B$4)</f>
        <v>0</v>
      </c>
      <c r="R148" s="20">
        <f ca="1">MIN(IFERROR($I148/COUNTIFS('Sales Appointments - Raw'!$B:$B,'Ambassadors - By Rep'!$A148,'Sales Appointments - Raw'!$E:$E,"&gt;="&amp;'Ambassadors - By Rep'!$B$4,'Sales Appointments - Raw'!$L:$L,FALSE),0),1)</f>
        <v>0</v>
      </c>
      <c r="S148" s="23">
        <f ca="1">COUNTIFS('Opportunities - Raw'!$C:$C,'Ambassadors - By Rep'!$A148,'Opportunities - Raw'!$H:$H,"&gt;="&amp;'Ambassadors - By Rep'!$B$4)</f>
        <v>0</v>
      </c>
      <c r="T148" s="34">
        <f ca="1">COUNTIFS('Opportunities - Raw'!$C:$C,'Ambassadors - By Rep'!$A148,'Opportunities - Raw'!$I:$I,"&gt;="&amp;'Ambassadors - By Rep'!$B$4)</f>
        <v>0</v>
      </c>
    </row>
    <row r="149" spans="1:20" x14ac:dyDescent="0.3">
      <c r="A149" s="6"/>
      <c r="B149" s="21"/>
      <c r="C149" s="33">
        <f ca="1">SUMIFS('Knocking Metrics - Raw'!$F:$F,'Knocking Metrics - Raw'!$B:$B,'Ambassadors - By Rep'!$A149,'Knocking Metrics - Raw'!$A:$A,'Ambassadors - By Rep'!$B$2-1)</f>
        <v>0</v>
      </c>
      <c r="D149" s="23">
        <f ca="1">SUMIFS('Knocking Metrics - Raw'!$G:$G,'Knocking Metrics - Raw'!$B:$B,'Ambassadors - By Rep'!$A149,'Knocking Metrics - Raw'!$A:$A,'Ambassadors - By Rep'!$B$2-1)</f>
        <v>0</v>
      </c>
      <c r="E149" s="23">
        <f ca="1">SUMIFS('Sales Appointments - Raw'!$O:$O,'Sales Appointments - Raw'!$B:$B,'Ambassadors - By Rep'!$A149,'Sales Appointments - Raw'!$E:$E,'Ambassadors - By Rep'!$B$2-1)</f>
        <v>0</v>
      </c>
      <c r="F149" s="34">
        <f ca="1">COUNTIFS('Opportunities - Raw'!$C:$C,'Ambassadors - By Rep'!A149,'Opportunities - Raw'!$B:$B,'Ambassadors - By Rep'!$B$2-1)</f>
        <v>0</v>
      </c>
      <c r="G149" s="23">
        <f ca="1">SUMIFS('Knocking Metrics - Raw'!$F:$F,'Knocking Metrics - Raw'!$B:$B,'Ambassadors - By Rep'!$A149,'Knocking Metrics - Raw'!$A:$A,"&gt;="&amp;'Ambassadors - By Rep'!$B$3)</f>
        <v>0</v>
      </c>
      <c r="H149" s="23">
        <f ca="1">SUMIFS('Knocking Metrics - Raw'!$G:$G,'Knocking Metrics - Raw'!$B:$B,'Ambassadors - By Rep'!$A149,'Knocking Metrics - Raw'!$A:$A,"&gt;="&amp;'Ambassadors - By Rep'!$B$3)</f>
        <v>0</v>
      </c>
      <c r="I149" s="23">
        <f ca="1">SUMIFS('Sales Appointments - Raw'!$O:$O,'Sales Appointments - Raw'!$B:$B,'Ambassadors - By Rep'!$A149,'Sales Appointments - Raw'!$E:$E,"&gt;="&amp;'Ambassadors - By Rep'!$B$3)</f>
        <v>0</v>
      </c>
      <c r="J149" s="23">
        <f ca="1">COUNTIFS('Opportunities - Raw'!$C:$C,'Ambassadors - By Rep'!$A149,'Opportunities - Raw'!$B:$B,"&gt;="&amp;'Ambassadors - By Rep'!$B$3)</f>
        <v>0</v>
      </c>
      <c r="K149" s="20">
        <f ca="1">MIN(IFERROR($I149/COUNTIFS('Sales Appointments - Raw'!$B:$B,'Ambassadors - By Rep'!$A149,'Sales Appointments - Raw'!$E:$E,"&gt;="&amp;'Ambassadors - By Rep'!$B$3,'Sales Appointments - Raw'!$L:$L,FALSE),0),1)</f>
        <v>0</v>
      </c>
      <c r="L149" s="33">
        <f ca="1">COUNTIFS('Knocking Metrics - Raw'!$B:$B,'Ambassadors - By Rep'!$A149,'Knocking Metrics - Raw'!$A:$A,"&gt;="&amp;'Ambassadors - By Rep'!$B$4)</f>
        <v>0</v>
      </c>
      <c r="M149" s="23">
        <f ca="1">SUMIFS('Knocking Metrics - Raw'!$F:$F,'Knocking Metrics - Raw'!$B:$B,'Ambassadors - By Rep'!$A149,'Knocking Metrics - Raw'!$A:$A,"&gt;="&amp;'Ambassadors - By Rep'!$B$4)</f>
        <v>0</v>
      </c>
      <c r="N149" s="23">
        <f t="shared" ca="1" si="4"/>
        <v>0</v>
      </c>
      <c r="O149" s="23">
        <f ca="1">SUMIFS('Knocking Metrics - Raw'!$G:$G,'Knocking Metrics - Raw'!$B:$B,'Ambassadors - By Rep'!$A149,'Knocking Metrics - Raw'!$A:$A,"&gt;="&amp;'Ambassadors - By Rep'!$B$4)</f>
        <v>0</v>
      </c>
      <c r="P149" s="23">
        <f ca="1">SUMIFS('Sales Appointments - Raw'!$O:$O,'Sales Appointments - Raw'!$B:$B,'Ambassadors - By Rep'!$A149,'Sales Appointments - Raw'!$E:$E,"&gt;="&amp;'Ambassadors - By Rep'!$B$4)</f>
        <v>0</v>
      </c>
      <c r="Q149" s="23">
        <f ca="1">COUNTIFS('Opportunities - Raw'!$C:$C,'Ambassadors - By Rep'!$A149,'Opportunities - Raw'!$B:$B,"&gt;="&amp;'Ambassadors - By Rep'!$B$4)</f>
        <v>0</v>
      </c>
      <c r="R149" s="20">
        <f ca="1">MIN(IFERROR($I149/COUNTIFS('Sales Appointments - Raw'!$B:$B,'Ambassadors - By Rep'!$A149,'Sales Appointments - Raw'!$E:$E,"&gt;="&amp;'Ambassadors - By Rep'!$B$4,'Sales Appointments - Raw'!$L:$L,FALSE),0),1)</f>
        <v>0</v>
      </c>
      <c r="S149" s="23">
        <f ca="1">COUNTIFS('Opportunities - Raw'!$C:$C,'Ambassadors - By Rep'!$A149,'Opportunities - Raw'!$H:$H,"&gt;="&amp;'Ambassadors - By Rep'!$B$4)</f>
        <v>0</v>
      </c>
      <c r="T149" s="34">
        <f ca="1">COUNTIFS('Opportunities - Raw'!$C:$C,'Ambassadors - By Rep'!$A149,'Opportunities - Raw'!$I:$I,"&gt;="&amp;'Ambassadors - By Rep'!$B$4)</f>
        <v>0</v>
      </c>
    </row>
    <row r="150" spans="1:20" x14ac:dyDescent="0.3">
      <c r="A150" s="6"/>
      <c r="B150" s="21"/>
      <c r="C150" s="33">
        <f ca="1">SUMIFS('Knocking Metrics - Raw'!$F:$F,'Knocking Metrics - Raw'!$B:$B,'Ambassadors - By Rep'!$A150,'Knocking Metrics - Raw'!$A:$A,'Ambassadors - By Rep'!$B$2-1)</f>
        <v>0</v>
      </c>
      <c r="D150" s="23">
        <f ca="1">SUMIFS('Knocking Metrics - Raw'!$G:$G,'Knocking Metrics - Raw'!$B:$B,'Ambassadors - By Rep'!$A150,'Knocking Metrics - Raw'!$A:$A,'Ambassadors - By Rep'!$B$2-1)</f>
        <v>0</v>
      </c>
      <c r="E150" s="23">
        <f ca="1">SUMIFS('Sales Appointments - Raw'!$O:$O,'Sales Appointments - Raw'!$B:$B,'Ambassadors - By Rep'!$A150,'Sales Appointments - Raw'!$E:$E,'Ambassadors - By Rep'!$B$2-1)</f>
        <v>0</v>
      </c>
      <c r="F150" s="34">
        <f ca="1">COUNTIFS('Opportunities - Raw'!$C:$C,'Ambassadors - By Rep'!A150,'Opportunities - Raw'!$B:$B,'Ambassadors - By Rep'!$B$2-1)</f>
        <v>0</v>
      </c>
      <c r="G150" s="23">
        <f ca="1">SUMIFS('Knocking Metrics - Raw'!$F:$F,'Knocking Metrics - Raw'!$B:$B,'Ambassadors - By Rep'!$A150,'Knocking Metrics - Raw'!$A:$A,"&gt;="&amp;'Ambassadors - By Rep'!$B$3)</f>
        <v>0</v>
      </c>
      <c r="H150" s="23">
        <f ca="1">SUMIFS('Knocking Metrics - Raw'!$G:$G,'Knocking Metrics - Raw'!$B:$B,'Ambassadors - By Rep'!$A150,'Knocking Metrics - Raw'!$A:$A,"&gt;="&amp;'Ambassadors - By Rep'!$B$3)</f>
        <v>0</v>
      </c>
      <c r="I150" s="23">
        <f ca="1">SUMIFS('Sales Appointments - Raw'!$O:$O,'Sales Appointments - Raw'!$B:$B,'Ambassadors - By Rep'!$A150,'Sales Appointments - Raw'!$E:$E,"&gt;="&amp;'Ambassadors - By Rep'!$B$3)</f>
        <v>0</v>
      </c>
      <c r="J150" s="23">
        <f ca="1">COUNTIFS('Opportunities - Raw'!$C:$C,'Ambassadors - By Rep'!$A150,'Opportunities - Raw'!$B:$B,"&gt;="&amp;'Ambassadors - By Rep'!$B$3)</f>
        <v>0</v>
      </c>
      <c r="K150" s="20">
        <f ca="1">MIN(IFERROR($I150/COUNTIFS('Sales Appointments - Raw'!$B:$B,'Ambassadors - By Rep'!$A150,'Sales Appointments - Raw'!$E:$E,"&gt;="&amp;'Ambassadors - By Rep'!$B$3,'Sales Appointments - Raw'!$L:$L,FALSE),0),1)</f>
        <v>0</v>
      </c>
      <c r="L150" s="33">
        <f ca="1">COUNTIFS('Knocking Metrics - Raw'!$B:$B,'Ambassadors - By Rep'!$A150,'Knocking Metrics - Raw'!$A:$A,"&gt;="&amp;'Ambassadors - By Rep'!$B$4)</f>
        <v>0</v>
      </c>
      <c r="M150" s="23">
        <f ca="1">SUMIFS('Knocking Metrics - Raw'!$F:$F,'Knocking Metrics - Raw'!$B:$B,'Ambassadors - By Rep'!$A150,'Knocking Metrics - Raw'!$A:$A,"&gt;="&amp;'Ambassadors - By Rep'!$B$4)</f>
        <v>0</v>
      </c>
      <c r="N150" s="23">
        <f t="shared" ca="1" si="4"/>
        <v>0</v>
      </c>
      <c r="O150" s="23">
        <f ca="1">SUMIFS('Knocking Metrics - Raw'!$G:$G,'Knocking Metrics - Raw'!$B:$B,'Ambassadors - By Rep'!$A150,'Knocking Metrics - Raw'!$A:$A,"&gt;="&amp;'Ambassadors - By Rep'!$B$4)</f>
        <v>0</v>
      </c>
      <c r="P150" s="23">
        <f ca="1">SUMIFS('Sales Appointments - Raw'!$O:$O,'Sales Appointments - Raw'!$B:$B,'Ambassadors - By Rep'!$A150,'Sales Appointments - Raw'!$E:$E,"&gt;="&amp;'Ambassadors - By Rep'!$B$4)</f>
        <v>0</v>
      </c>
      <c r="Q150" s="23">
        <f ca="1">COUNTIFS('Opportunities - Raw'!$C:$C,'Ambassadors - By Rep'!$A150,'Opportunities - Raw'!$B:$B,"&gt;="&amp;'Ambassadors - By Rep'!$B$4)</f>
        <v>0</v>
      </c>
      <c r="R150" s="20">
        <f ca="1">MIN(IFERROR($I150/COUNTIFS('Sales Appointments - Raw'!$B:$B,'Ambassadors - By Rep'!$A150,'Sales Appointments - Raw'!$E:$E,"&gt;="&amp;'Ambassadors - By Rep'!$B$4,'Sales Appointments - Raw'!$L:$L,FALSE),0),1)</f>
        <v>0</v>
      </c>
      <c r="S150" s="23">
        <f ca="1">COUNTIFS('Opportunities - Raw'!$C:$C,'Ambassadors - By Rep'!$A150,'Opportunities - Raw'!$H:$H,"&gt;="&amp;'Ambassadors - By Rep'!$B$4)</f>
        <v>0</v>
      </c>
      <c r="T150" s="34">
        <f ca="1">COUNTIFS('Opportunities - Raw'!$C:$C,'Ambassadors - By Rep'!$A150,'Opportunities - Raw'!$I:$I,"&gt;="&amp;'Ambassadors - By Rep'!$B$4)</f>
        <v>0</v>
      </c>
    </row>
    <row r="151" spans="1:20" x14ac:dyDescent="0.3">
      <c r="A151" s="6"/>
      <c r="B151" s="21"/>
      <c r="C151" s="33">
        <f ca="1">SUMIFS('Knocking Metrics - Raw'!$F:$F,'Knocking Metrics - Raw'!$B:$B,'Ambassadors - By Rep'!$A151,'Knocking Metrics - Raw'!$A:$A,'Ambassadors - By Rep'!$B$2-1)</f>
        <v>0</v>
      </c>
      <c r="D151" s="23">
        <f ca="1">SUMIFS('Knocking Metrics - Raw'!$G:$G,'Knocking Metrics - Raw'!$B:$B,'Ambassadors - By Rep'!$A151,'Knocking Metrics - Raw'!$A:$A,'Ambassadors - By Rep'!$B$2-1)</f>
        <v>0</v>
      </c>
      <c r="E151" s="23">
        <f ca="1">SUMIFS('Sales Appointments - Raw'!$O:$O,'Sales Appointments - Raw'!$B:$B,'Ambassadors - By Rep'!$A151,'Sales Appointments - Raw'!$E:$E,'Ambassadors - By Rep'!$B$2-1)</f>
        <v>0</v>
      </c>
      <c r="F151" s="34">
        <f ca="1">COUNTIFS('Opportunities - Raw'!$C:$C,'Ambassadors - By Rep'!A151,'Opportunities - Raw'!$B:$B,'Ambassadors - By Rep'!$B$2-1)</f>
        <v>0</v>
      </c>
      <c r="G151" s="23">
        <f ca="1">SUMIFS('Knocking Metrics - Raw'!$F:$F,'Knocking Metrics - Raw'!$B:$B,'Ambassadors - By Rep'!$A151,'Knocking Metrics - Raw'!$A:$A,"&gt;="&amp;'Ambassadors - By Rep'!$B$3)</f>
        <v>0</v>
      </c>
      <c r="H151" s="23">
        <f ca="1">SUMIFS('Knocking Metrics - Raw'!$G:$G,'Knocking Metrics - Raw'!$B:$B,'Ambassadors - By Rep'!$A151,'Knocking Metrics - Raw'!$A:$A,"&gt;="&amp;'Ambassadors - By Rep'!$B$3)</f>
        <v>0</v>
      </c>
      <c r="I151" s="23">
        <f ca="1">SUMIFS('Sales Appointments - Raw'!$O:$O,'Sales Appointments - Raw'!$B:$B,'Ambassadors - By Rep'!$A151,'Sales Appointments - Raw'!$E:$E,"&gt;="&amp;'Ambassadors - By Rep'!$B$3)</f>
        <v>0</v>
      </c>
      <c r="J151" s="23">
        <f ca="1">COUNTIFS('Opportunities - Raw'!$C:$C,'Ambassadors - By Rep'!$A151,'Opportunities - Raw'!$B:$B,"&gt;="&amp;'Ambassadors - By Rep'!$B$3)</f>
        <v>0</v>
      </c>
      <c r="K151" s="20">
        <f ca="1">MIN(IFERROR($I151/COUNTIFS('Sales Appointments - Raw'!$B:$B,'Ambassadors - By Rep'!$A151,'Sales Appointments - Raw'!$E:$E,"&gt;="&amp;'Ambassadors - By Rep'!$B$3,'Sales Appointments - Raw'!$L:$L,FALSE),0),1)</f>
        <v>0</v>
      </c>
      <c r="L151" s="33">
        <f ca="1">COUNTIFS('Knocking Metrics - Raw'!$B:$B,'Ambassadors - By Rep'!$A151,'Knocking Metrics - Raw'!$A:$A,"&gt;="&amp;'Ambassadors - By Rep'!$B$4)</f>
        <v>0</v>
      </c>
      <c r="M151" s="23">
        <f ca="1">SUMIFS('Knocking Metrics - Raw'!$F:$F,'Knocking Metrics - Raw'!$B:$B,'Ambassadors - By Rep'!$A151,'Knocking Metrics - Raw'!$A:$A,"&gt;="&amp;'Ambassadors - By Rep'!$B$4)</f>
        <v>0</v>
      </c>
      <c r="N151" s="23">
        <f t="shared" ca="1" si="4"/>
        <v>0</v>
      </c>
      <c r="O151" s="23">
        <f ca="1">SUMIFS('Knocking Metrics - Raw'!$G:$G,'Knocking Metrics - Raw'!$B:$B,'Ambassadors - By Rep'!$A151,'Knocking Metrics - Raw'!$A:$A,"&gt;="&amp;'Ambassadors - By Rep'!$B$4)</f>
        <v>0</v>
      </c>
      <c r="P151" s="23">
        <f ca="1">SUMIFS('Sales Appointments - Raw'!$O:$O,'Sales Appointments - Raw'!$B:$B,'Ambassadors - By Rep'!$A151,'Sales Appointments - Raw'!$E:$E,"&gt;="&amp;'Ambassadors - By Rep'!$B$4)</f>
        <v>0</v>
      </c>
      <c r="Q151" s="23">
        <f ca="1">COUNTIFS('Opportunities - Raw'!$C:$C,'Ambassadors - By Rep'!$A151,'Opportunities - Raw'!$B:$B,"&gt;="&amp;'Ambassadors - By Rep'!$B$4)</f>
        <v>0</v>
      </c>
      <c r="R151" s="20">
        <f ca="1">MIN(IFERROR($I151/COUNTIFS('Sales Appointments - Raw'!$B:$B,'Ambassadors - By Rep'!$A151,'Sales Appointments - Raw'!$E:$E,"&gt;="&amp;'Ambassadors - By Rep'!$B$4,'Sales Appointments - Raw'!$L:$L,FALSE),0),1)</f>
        <v>0</v>
      </c>
      <c r="S151" s="23">
        <f ca="1">COUNTIFS('Opportunities - Raw'!$C:$C,'Ambassadors - By Rep'!$A151,'Opportunities - Raw'!$H:$H,"&gt;="&amp;'Ambassadors - By Rep'!$B$4)</f>
        <v>0</v>
      </c>
      <c r="T151" s="34">
        <f ca="1">COUNTIFS('Opportunities - Raw'!$C:$C,'Ambassadors - By Rep'!$A151,'Opportunities - Raw'!$I:$I,"&gt;="&amp;'Ambassadors - By Rep'!$B$4)</f>
        <v>0</v>
      </c>
    </row>
    <row r="152" spans="1:20" x14ac:dyDescent="0.3">
      <c r="A152" s="6"/>
      <c r="B152" s="21"/>
      <c r="C152" s="33">
        <f ca="1">SUMIFS('Knocking Metrics - Raw'!$F:$F,'Knocking Metrics - Raw'!$B:$B,'Ambassadors - By Rep'!$A152,'Knocking Metrics - Raw'!$A:$A,'Ambassadors - By Rep'!$B$2-1)</f>
        <v>0</v>
      </c>
      <c r="D152" s="23">
        <f ca="1">SUMIFS('Knocking Metrics - Raw'!$G:$G,'Knocking Metrics - Raw'!$B:$B,'Ambassadors - By Rep'!$A152,'Knocking Metrics - Raw'!$A:$A,'Ambassadors - By Rep'!$B$2-1)</f>
        <v>0</v>
      </c>
      <c r="E152" s="23">
        <f ca="1">SUMIFS('Sales Appointments - Raw'!$O:$O,'Sales Appointments - Raw'!$B:$B,'Ambassadors - By Rep'!$A152,'Sales Appointments - Raw'!$E:$E,'Ambassadors - By Rep'!$B$2-1)</f>
        <v>0</v>
      </c>
      <c r="F152" s="34">
        <f ca="1">COUNTIFS('Opportunities - Raw'!$C:$C,'Ambassadors - By Rep'!A152,'Opportunities - Raw'!$B:$B,'Ambassadors - By Rep'!$B$2-1)</f>
        <v>0</v>
      </c>
      <c r="G152" s="23">
        <f ca="1">SUMIFS('Knocking Metrics - Raw'!$F:$F,'Knocking Metrics - Raw'!$B:$B,'Ambassadors - By Rep'!$A152,'Knocking Metrics - Raw'!$A:$A,"&gt;="&amp;'Ambassadors - By Rep'!$B$3)</f>
        <v>0</v>
      </c>
      <c r="H152" s="23">
        <f ca="1">SUMIFS('Knocking Metrics - Raw'!$G:$G,'Knocking Metrics - Raw'!$B:$B,'Ambassadors - By Rep'!$A152,'Knocking Metrics - Raw'!$A:$A,"&gt;="&amp;'Ambassadors - By Rep'!$B$3)</f>
        <v>0</v>
      </c>
      <c r="I152" s="23">
        <f ca="1">SUMIFS('Sales Appointments - Raw'!$O:$O,'Sales Appointments - Raw'!$B:$B,'Ambassadors - By Rep'!$A152,'Sales Appointments - Raw'!$E:$E,"&gt;="&amp;'Ambassadors - By Rep'!$B$3)</f>
        <v>0</v>
      </c>
      <c r="J152" s="23">
        <f ca="1">COUNTIFS('Opportunities - Raw'!$C:$C,'Ambassadors - By Rep'!$A152,'Opportunities - Raw'!$B:$B,"&gt;="&amp;'Ambassadors - By Rep'!$B$3)</f>
        <v>0</v>
      </c>
      <c r="K152" s="20">
        <f ca="1">MIN(IFERROR($I152/COUNTIFS('Sales Appointments - Raw'!$B:$B,'Ambassadors - By Rep'!$A152,'Sales Appointments - Raw'!$E:$E,"&gt;="&amp;'Ambassadors - By Rep'!$B$3,'Sales Appointments - Raw'!$L:$L,FALSE),0),1)</f>
        <v>0</v>
      </c>
      <c r="L152" s="33">
        <f ca="1">COUNTIFS('Knocking Metrics - Raw'!$B:$B,'Ambassadors - By Rep'!$A152,'Knocking Metrics - Raw'!$A:$A,"&gt;="&amp;'Ambassadors - By Rep'!$B$4)</f>
        <v>0</v>
      </c>
      <c r="M152" s="23">
        <f ca="1">SUMIFS('Knocking Metrics - Raw'!$F:$F,'Knocking Metrics - Raw'!$B:$B,'Ambassadors - By Rep'!$A152,'Knocking Metrics - Raw'!$A:$A,"&gt;="&amp;'Ambassadors - By Rep'!$B$4)</f>
        <v>0</v>
      </c>
      <c r="N152" s="23">
        <f t="shared" ca="1" si="4"/>
        <v>0</v>
      </c>
      <c r="O152" s="23">
        <f ca="1">SUMIFS('Knocking Metrics - Raw'!$G:$G,'Knocking Metrics - Raw'!$B:$B,'Ambassadors - By Rep'!$A152,'Knocking Metrics - Raw'!$A:$A,"&gt;="&amp;'Ambassadors - By Rep'!$B$4)</f>
        <v>0</v>
      </c>
      <c r="P152" s="23">
        <f ca="1">SUMIFS('Sales Appointments - Raw'!$O:$O,'Sales Appointments - Raw'!$B:$B,'Ambassadors - By Rep'!$A152,'Sales Appointments - Raw'!$E:$E,"&gt;="&amp;'Ambassadors - By Rep'!$B$4)</f>
        <v>0</v>
      </c>
      <c r="Q152" s="23">
        <f ca="1">COUNTIFS('Opportunities - Raw'!$C:$C,'Ambassadors - By Rep'!$A152,'Opportunities - Raw'!$B:$B,"&gt;="&amp;'Ambassadors - By Rep'!$B$4)</f>
        <v>0</v>
      </c>
      <c r="R152" s="20">
        <f ca="1">MIN(IFERROR($I152/COUNTIFS('Sales Appointments - Raw'!$B:$B,'Ambassadors - By Rep'!$A152,'Sales Appointments - Raw'!$E:$E,"&gt;="&amp;'Ambassadors - By Rep'!$B$4,'Sales Appointments - Raw'!$L:$L,FALSE),0),1)</f>
        <v>0</v>
      </c>
      <c r="S152" s="23">
        <f ca="1">COUNTIFS('Opportunities - Raw'!$C:$C,'Ambassadors - By Rep'!$A152,'Opportunities - Raw'!$H:$H,"&gt;="&amp;'Ambassadors - By Rep'!$B$4)</f>
        <v>0</v>
      </c>
      <c r="T152" s="34">
        <f ca="1">COUNTIFS('Opportunities - Raw'!$C:$C,'Ambassadors - By Rep'!$A152,'Opportunities - Raw'!$I:$I,"&gt;="&amp;'Ambassadors - By Rep'!$B$4)</f>
        <v>0</v>
      </c>
    </row>
    <row r="153" spans="1:20" x14ac:dyDescent="0.3">
      <c r="A153" s="6"/>
      <c r="B153" s="21"/>
      <c r="C153" s="33">
        <f ca="1">SUMIFS('Knocking Metrics - Raw'!$F:$F,'Knocking Metrics - Raw'!$B:$B,'Ambassadors - By Rep'!$A153,'Knocking Metrics - Raw'!$A:$A,'Ambassadors - By Rep'!$B$2-1)</f>
        <v>0</v>
      </c>
      <c r="D153" s="23">
        <f ca="1">SUMIFS('Knocking Metrics - Raw'!$G:$G,'Knocking Metrics - Raw'!$B:$B,'Ambassadors - By Rep'!$A153,'Knocking Metrics - Raw'!$A:$A,'Ambassadors - By Rep'!$B$2-1)</f>
        <v>0</v>
      </c>
      <c r="E153" s="23">
        <f ca="1">SUMIFS('Sales Appointments - Raw'!$O:$O,'Sales Appointments - Raw'!$B:$B,'Ambassadors - By Rep'!$A153,'Sales Appointments - Raw'!$E:$E,'Ambassadors - By Rep'!$B$2-1)</f>
        <v>0</v>
      </c>
      <c r="F153" s="34">
        <f ca="1">COUNTIFS('Opportunities - Raw'!$C:$C,'Ambassadors - By Rep'!A153,'Opportunities - Raw'!$B:$B,'Ambassadors - By Rep'!$B$2-1)</f>
        <v>0</v>
      </c>
      <c r="G153" s="23">
        <f ca="1">SUMIFS('Knocking Metrics - Raw'!$F:$F,'Knocking Metrics - Raw'!$B:$B,'Ambassadors - By Rep'!$A153,'Knocking Metrics - Raw'!$A:$A,"&gt;="&amp;'Ambassadors - By Rep'!$B$3)</f>
        <v>0</v>
      </c>
      <c r="H153" s="23">
        <f ca="1">SUMIFS('Knocking Metrics - Raw'!$G:$G,'Knocking Metrics - Raw'!$B:$B,'Ambassadors - By Rep'!$A153,'Knocking Metrics - Raw'!$A:$A,"&gt;="&amp;'Ambassadors - By Rep'!$B$3)</f>
        <v>0</v>
      </c>
      <c r="I153" s="23">
        <f ca="1">SUMIFS('Sales Appointments - Raw'!$O:$O,'Sales Appointments - Raw'!$B:$B,'Ambassadors - By Rep'!$A153,'Sales Appointments - Raw'!$E:$E,"&gt;="&amp;'Ambassadors - By Rep'!$B$3)</f>
        <v>0</v>
      </c>
      <c r="J153" s="23">
        <f ca="1">COUNTIFS('Opportunities - Raw'!$C:$C,'Ambassadors - By Rep'!$A153,'Opportunities - Raw'!$B:$B,"&gt;="&amp;'Ambassadors - By Rep'!$B$3)</f>
        <v>0</v>
      </c>
      <c r="K153" s="20">
        <f ca="1">MIN(IFERROR($I153/COUNTIFS('Sales Appointments - Raw'!$B:$B,'Ambassadors - By Rep'!$A153,'Sales Appointments - Raw'!$E:$E,"&gt;="&amp;'Ambassadors - By Rep'!$B$3,'Sales Appointments - Raw'!$L:$L,FALSE),0),1)</f>
        <v>0</v>
      </c>
      <c r="L153" s="33">
        <f ca="1">COUNTIFS('Knocking Metrics - Raw'!$B:$B,'Ambassadors - By Rep'!$A153,'Knocking Metrics - Raw'!$A:$A,"&gt;="&amp;'Ambassadors - By Rep'!$B$4)</f>
        <v>0</v>
      </c>
      <c r="M153" s="23">
        <f ca="1">SUMIFS('Knocking Metrics - Raw'!$F:$F,'Knocking Metrics - Raw'!$B:$B,'Ambassadors - By Rep'!$A153,'Knocking Metrics - Raw'!$A:$A,"&gt;="&amp;'Ambassadors - By Rep'!$B$4)</f>
        <v>0</v>
      </c>
      <c r="N153" s="23">
        <f t="shared" ca="1" si="4"/>
        <v>0</v>
      </c>
      <c r="O153" s="23">
        <f ca="1">SUMIFS('Knocking Metrics - Raw'!$G:$G,'Knocking Metrics - Raw'!$B:$B,'Ambassadors - By Rep'!$A153,'Knocking Metrics - Raw'!$A:$A,"&gt;="&amp;'Ambassadors - By Rep'!$B$4)</f>
        <v>0</v>
      </c>
      <c r="P153" s="23">
        <f ca="1">SUMIFS('Sales Appointments - Raw'!$O:$O,'Sales Appointments - Raw'!$B:$B,'Ambassadors - By Rep'!$A153,'Sales Appointments - Raw'!$E:$E,"&gt;="&amp;'Ambassadors - By Rep'!$B$4)</f>
        <v>0</v>
      </c>
      <c r="Q153" s="23">
        <f ca="1">COUNTIFS('Opportunities - Raw'!$C:$C,'Ambassadors - By Rep'!$A153,'Opportunities - Raw'!$B:$B,"&gt;="&amp;'Ambassadors - By Rep'!$B$4)</f>
        <v>0</v>
      </c>
      <c r="R153" s="20">
        <f ca="1">MIN(IFERROR($I153/COUNTIFS('Sales Appointments - Raw'!$B:$B,'Ambassadors - By Rep'!$A153,'Sales Appointments - Raw'!$E:$E,"&gt;="&amp;'Ambassadors - By Rep'!$B$4,'Sales Appointments - Raw'!$L:$L,FALSE),0),1)</f>
        <v>0</v>
      </c>
      <c r="S153" s="23">
        <f ca="1">COUNTIFS('Opportunities - Raw'!$C:$C,'Ambassadors - By Rep'!$A153,'Opportunities - Raw'!$H:$H,"&gt;="&amp;'Ambassadors - By Rep'!$B$4)</f>
        <v>0</v>
      </c>
      <c r="T153" s="34">
        <f ca="1">COUNTIFS('Opportunities - Raw'!$C:$C,'Ambassadors - By Rep'!$A153,'Opportunities - Raw'!$I:$I,"&gt;="&amp;'Ambassadors - By Rep'!$B$4)</f>
        <v>0</v>
      </c>
    </row>
    <row r="154" spans="1:20" x14ac:dyDescent="0.3">
      <c r="A154" s="6"/>
      <c r="B154" s="21"/>
      <c r="C154" s="33">
        <f ca="1">SUMIFS('Knocking Metrics - Raw'!$F:$F,'Knocking Metrics - Raw'!$B:$B,'Ambassadors - By Rep'!$A154,'Knocking Metrics - Raw'!$A:$A,'Ambassadors - By Rep'!$B$2-1)</f>
        <v>0</v>
      </c>
      <c r="D154" s="23">
        <f ca="1">SUMIFS('Knocking Metrics - Raw'!$G:$G,'Knocking Metrics - Raw'!$B:$B,'Ambassadors - By Rep'!$A154,'Knocking Metrics - Raw'!$A:$A,'Ambassadors - By Rep'!$B$2-1)</f>
        <v>0</v>
      </c>
      <c r="E154" s="23">
        <f ca="1">SUMIFS('Sales Appointments - Raw'!$O:$O,'Sales Appointments - Raw'!$B:$B,'Ambassadors - By Rep'!$A154,'Sales Appointments - Raw'!$E:$E,'Ambassadors - By Rep'!$B$2-1)</f>
        <v>0</v>
      </c>
      <c r="F154" s="34">
        <f ca="1">COUNTIFS('Opportunities - Raw'!$C:$C,'Ambassadors - By Rep'!A154,'Opportunities - Raw'!$B:$B,'Ambassadors - By Rep'!$B$2-1)</f>
        <v>0</v>
      </c>
      <c r="G154" s="23">
        <f ca="1">SUMIFS('Knocking Metrics - Raw'!$F:$F,'Knocking Metrics - Raw'!$B:$B,'Ambassadors - By Rep'!$A154,'Knocking Metrics - Raw'!$A:$A,"&gt;="&amp;'Ambassadors - By Rep'!$B$3)</f>
        <v>0</v>
      </c>
      <c r="H154" s="23">
        <f ca="1">SUMIFS('Knocking Metrics - Raw'!$G:$G,'Knocking Metrics - Raw'!$B:$B,'Ambassadors - By Rep'!$A154,'Knocking Metrics - Raw'!$A:$A,"&gt;="&amp;'Ambassadors - By Rep'!$B$3)</f>
        <v>0</v>
      </c>
      <c r="I154" s="23">
        <f ca="1">SUMIFS('Sales Appointments - Raw'!$O:$O,'Sales Appointments - Raw'!$B:$B,'Ambassadors - By Rep'!$A154,'Sales Appointments - Raw'!$E:$E,"&gt;="&amp;'Ambassadors - By Rep'!$B$3)</f>
        <v>0</v>
      </c>
      <c r="J154" s="23">
        <f ca="1">COUNTIFS('Opportunities - Raw'!$C:$C,'Ambassadors - By Rep'!$A154,'Opportunities - Raw'!$B:$B,"&gt;="&amp;'Ambassadors - By Rep'!$B$3)</f>
        <v>0</v>
      </c>
      <c r="K154" s="20">
        <f ca="1">MIN(IFERROR($I154/COUNTIFS('Sales Appointments - Raw'!$B:$B,'Ambassadors - By Rep'!$A154,'Sales Appointments - Raw'!$E:$E,"&gt;="&amp;'Ambassadors - By Rep'!$B$3,'Sales Appointments - Raw'!$L:$L,FALSE),0),1)</f>
        <v>0</v>
      </c>
      <c r="L154" s="33">
        <f ca="1">COUNTIFS('Knocking Metrics - Raw'!$B:$B,'Ambassadors - By Rep'!$A154,'Knocking Metrics - Raw'!$A:$A,"&gt;="&amp;'Ambassadors - By Rep'!$B$4)</f>
        <v>0</v>
      </c>
      <c r="M154" s="23">
        <f ca="1">SUMIFS('Knocking Metrics - Raw'!$F:$F,'Knocking Metrics - Raw'!$B:$B,'Ambassadors - By Rep'!$A154,'Knocking Metrics - Raw'!$A:$A,"&gt;="&amp;'Ambassadors - By Rep'!$B$4)</f>
        <v>0</v>
      </c>
      <c r="N154" s="23">
        <f t="shared" ca="1" si="4"/>
        <v>0</v>
      </c>
      <c r="O154" s="23">
        <f ca="1">SUMIFS('Knocking Metrics - Raw'!$G:$G,'Knocking Metrics - Raw'!$B:$B,'Ambassadors - By Rep'!$A154,'Knocking Metrics - Raw'!$A:$A,"&gt;="&amp;'Ambassadors - By Rep'!$B$4)</f>
        <v>0</v>
      </c>
      <c r="P154" s="23">
        <f ca="1">SUMIFS('Sales Appointments - Raw'!$O:$O,'Sales Appointments - Raw'!$B:$B,'Ambassadors - By Rep'!$A154,'Sales Appointments - Raw'!$E:$E,"&gt;="&amp;'Ambassadors - By Rep'!$B$4)</f>
        <v>0</v>
      </c>
      <c r="Q154" s="23">
        <f ca="1">COUNTIFS('Opportunities - Raw'!$C:$C,'Ambassadors - By Rep'!$A154,'Opportunities - Raw'!$B:$B,"&gt;="&amp;'Ambassadors - By Rep'!$B$4)</f>
        <v>0</v>
      </c>
      <c r="R154" s="20">
        <f ca="1">MIN(IFERROR($I154/COUNTIFS('Sales Appointments - Raw'!$B:$B,'Ambassadors - By Rep'!$A154,'Sales Appointments - Raw'!$E:$E,"&gt;="&amp;'Ambassadors - By Rep'!$B$4,'Sales Appointments - Raw'!$L:$L,FALSE),0),1)</f>
        <v>0</v>
      </c>
      <c r="S154" s="23">
        <f ca="1">COUNTIFS('Opportunities - Raw'!$C:$C,'Ambassadors - By Rep'!$A154,'Opportunities - Raw'!$H:$H,"&gt;="&amp;'Ambassadors - By Rep'!$B$4)</f>
        <v>0</v>
      </c>
      <c r="T154" s="34">
        <f ca="1">COUNTIFS('Opportunities - Raw'!$C:$C,'Ambassadors - By Rep'!$A154,'Opportunities - Raw'!$I:$I,"&gt;="&amp;'Ambassadors - By Rep'!$B$4)</f>
        <v>0</v>
      </c>
    </row>
    <row r="155" spans="1:20" x14ac:dyDescent="0.3">
      <c r="A155" s="6"/>
      <c r="B155" s="21"/>
      <c r="C155" s="33">
        <f ca="1">SUMIFS('Knocking Metrics - Raw'!$F:$F,'Knocking Metrics - Raw'!$B:$B,'Ambassadors - By Rep'!$A155,'Knocking Metrics - Raw'!$A:$A,'Ambassadors - By Rep'!$B$2-1)</f>
        <v>0</v>
      </c>
      <c r="D155" s="23">
        <f ca="1">SUMIFS('Knocking Metrics - Raw'!$G:$G,'Knocking Metrics - Raw'!$B:$B,'Ambassadors - By Rep'!$A155,'Knocking Metrics - Raw'!$A:$A,'Ambassadors - By Rep'!$B$2-1)</f>
        <v>0</v>
      </c>
      <c r="E155" s="23">
        <f ca="1">SUMIFS('Sales Appointments - Raw'!$O:$O,'Sales Appointments - Raw'!$B:$B,'Ambassadors - By Rep'!$A155,'Sales Appointments - Raw'!$E:$E,'Ambassadors - By Rep'!$B$2-1)</f>
        <v>0</v>
      </c>
      <c r="F155" s="34">
        <f ca="1">COUNTIFS('Opportunities - Raw'!$C:$C,'Ambassadors - By Rep'!A155,'Opportunities - Raw'!$B:$B,'Ambassadors - By Rep'!$B$2-1)</f>
        <v>0</v>
      </c>
      <c r="G155" s="23">
        <f ca="1">SUMIFS('Knocking Metrics - Raw'!$F:$F,'Knocking Metrics - Raw'!$B:$B,'Ambassadors - By Rep'!$A155,'Knocking Metrics - Raw'!$A:$A,"&gt;="&amp;'Ambassadors - By Rep'!$B$3)</f>
        <v>0</v>
      </c>
      <c r="H155" s="23">
        <f ca="1">SUMIFS('Knocking Metrics - Raw'!$G:$G,'Knocking Metrics - Raw'!$B:$B,'Ambassadors - By Rep'!$A155,'Knocking Metrics - Raw'!$A:$A,"&gt;="&amp;'Ambassadors - By Rep'!$B$3)</f>
        <v>0</v>
      </c>
      <c r="I155" s="23">
        <f ca="1">SUMIFS('Sales Appointments - Raw'!$O:$O,'Sales Appointments - Raw'!$B:$B,'Ambassadors - By Rep'!$A155,'Sales Appointments - Raw'!$E:$E,"&gt;="&amp;'Ambassadors - By Rep'!$B$3)</f>
        <v>0</v>
      </c>
      <c r="J155" s="23">
        <f ca="1">COUNTIFS('Opportunities - Raw'!$C:$C,'Ambassadors - By Rep'!$A155,'Opportunities - Raw'!$B:$B,"&gt;="&amp;'Ambassadors - By Rep'!$B$3)</f>
        <v>0</v>
      </c>
      <c r="K155" s="20">
        <f ca="1">MIN(IFERROR($I155/COUNTIFS('Sales Appointments - Raw'!$B:$B,'Ambassadors - By Rep'!$A155,'Sales Appointments - Raw'!$E:$E,"&gt;="&amp;'Ambassadors - By Rep'!$B$3,'Sales Appointments - Raw'!$L:$L,FALSE),0),1)</f>
        <v>0</v>
      </c>
      <c r="L155" s="33">
        <f ca="1">COUNTIFS('Knocking Metrics - Raw'!$B:$B,'Ambassadors - By Rep'!$A155,'Knocking Metrics - Raw'!$A:$A,"&gt;="&amp;'Ambassadors - By Rep'!$B$4)</f>
        <v>0</v>
      </c>
      <c r="M155" s="23">
        <f ca="1">SUMIFS('Knocking Metrics - Raw'!$F:$F,'Knocking Metrics - Raw'!$B:$B,'Ambassadors - By Rep'!$A155,'Knocking Metrics - Raw'!$A:$A,"&gt;="&amp;'Ambassadors - By Rep'!$B$4)</f>
        <v>0</v>
      </c>
      <c r="N155" s="23">
        <f t="shared" ca="1" si="4"/>
        <v>0</v>
      </c>
      <c r="O155" s="23">
        <f ca="1">SUMIFS('Knocking Metrics - Raw'!$G:$G,'Knocking Metrics - Raw'!$B:$B,'Ambassadors - By Rep'!$A155,'Knocking Metrics - Raw'!$A:$A,"&gt;="&amp;'Ambassadors - By Rep'!$B$4)</f>
        <v>0</v>
      </c>
      <c r="P155" s="23">
        <f ca="1">SUMIFS('Sales Appointments - Raw'!$O:$O,'Sales Appointments - Raw'!$B:$B,'Ambassadors - By Rep'!$A155,'Sales Appointments - Raw'!$E:$E,"&gt;="&amp;'Ambassadors - By Rep'!$B$4)</f>
        <v>0</v>
      </c>
      <c r="Q155" s="23">
        <f ca="1">COUNTIFS('Opportunities - Raw'!$C:$C,'Ambassadors - By Rep'!$A155,'Opportunities - Raw'!$B:$B,"&gt;="&amp;'Ambassadors - By Rep'!$B$4)</f>
        <v>0</v>
      </c>
      <c r="R155" s="20">
        <f ca="1">MIN(IFERROR($I155/COUNTIFS('Sales Appointments - Raw'!$B:$B,'Ambassadors - By Rep'!$A155,'Sales Appointments - Raw'!$E:$E,"&gt;="&amp;'Ambassadors - By Rep'!$B$4,'Sales Appointments - Raw'!$L:$L,FALSE),0),1)</f>
        <v>0</v>
      </c>
      <c r="S155" s="23">
        <f ca="1">COUNTIFS('Opportunities - Raw'!$C:$C,'Ambassadors - By Rep'!$A155,'Opportunities - Raw'!$H:$H,"&gt;="&amp;'Ambassadors - By Rep'!$B$4)</f>
        <v>0</v>
      </c>
      <c r="T155" s="34">
        <f ca="1">COUNTIFS('Opportunities - Raw'!$C:$C,'Ambassadors - By Rep'!$A155,'Opportunities - Raw'!$I:$I,"&gt;="&amp;'Ambassadors - By Rep'!$B$4)</f>
        <v>0</v>
      </c>
    </row>
    <row r="156" spans="1:20" x14ac:dyDescent="0.3">
      <c r="A156" s="6"/>
      <c r="B156" s="21"/>
      <c r="C156" s="33">
        <f ca="1">SUMIFS('Knocking Metrics - Raw'!$F:$F,'Knocking Metrics - Raw'!$B:$B,'Ambassadors - By Rep'!$A156,'Knocking Metrics - Raw'!$A:$A,'Ambassadors - By Rep'!$B$2-1)</f>
        <v>0</v>
      </c>
      <c r="D156" s="23">
        <f ca="1">SUMIFS('Knocking Metrics - Raw'!$G:$G,'Knocking Metrics - Raw'!$B:$B,'Ambassadors - By Rep'!$A156,'Knocking Metrics - Raw'!$A:$A,'Ambassadors - By Rep'!$B$2-1)</f>
        <v>0</v>
      </c>
      <c r="E156" s="23">
        <f ca="1">SUMIFS('Sales Appointments - Raw'!$O:$O,'Sales Appointments - Raw'!$B:$B,'Ambassadors - By Rep'!$A156,'Sales Appointments - Raw'!$E:$E,'Ambassadors - By Rep'!$B$2-1)</f>
        <v>0</v>
      </c>
      <c r="F156" s="34">
        <f ca="1">COUNTIFS('Opportunities - Raw'!$C:$C,'Ambassadors - By Rep'!A156,'Opportunities - Raw'!$B:$B,'Ambassadors - By Rep'!$B$2-1)</f>
        <v>0</v>
      </c>
      <c r="G156" s="23">
        <f ca="1">SUMIFS('Knocking Metrics - Raw'!$F:$F,'Knocking Metrics - Raw'!$B:$B,'Ambassadors - By Rep'!$A156,'Knocking Metrics - Raw'!$A:$A,"&gt;="&amp;'Ambassadors - By Rep'!$B$3)</f>
        <v>0</v>
      </c>
      <c r="H156" s="23">
        <f ca="1">SUMIFS('Knocking Metrics - Raw'!$G:$G,'Knocking Metrics - Raw'!$B:$B,'Ambassadors - By Rep'!$A156,'Knocking Metrics - Raw'!$A:$A,"&gt;="&amp;'Ambassadors - By Rep'!$B$3)</f>
        <v>0</v>
      </c>
      <c r="I156" s="23">
        <f ca="1">SUMIFS('Sales Appointments - Raw'!$O:$O,'Sales Appointments - Raw'!$B:$B,'Ambassadors - By Rep'!$A156,'Sales Appointments - Raw'!$E:$E,"&gt;="&amp;'Ambassadors - By Rep'!$B$3)</f>
        <v>0</v>
      </c>
      <c r="J156" s="23">
        <f ca="1">COUNTIFS('Opportunities - Raw'!$C:$C,'Ambassadors - By Rep'!$A156,'Opportunities - Raw'!$B:$B,"&gt;="&amp;'Ambassadors - By Rep'!$B$3)</f>
        <v>0</v>
      </c>
      <c r="K156" s="20">
        <f ca="1">MIN(IFERROR($I156/COUNTIFS('Sales Appointments - Raw'!$B:$B,'Ambassadors - By Rep'!$A156,'Sales Appointments - Raw'!$E:$E,"&gt;="&amp;'Ambassadors - By Rep'!$B$3,'Sales Appointments - Raw'!$L:$L,FALSE),0),1)</f>
        <v>0</v>
      </c>
      <c r="L156" s="33">
        <f ca="1">COUNTIFS('Knocking Metrics - Raw'!$B:$B,'Ambassadors - By Rep'!$A156,'Knocking Metrics - Raw'!$A:$A,"&gt;="&amp;'Ambassadors - By Rep'!$B$4)</f>
        <v>0</v>
      </c>
      <c r="M156" s="23">
        <f ca="1">SUMIFS('Knocking Metrics - Raw'!$F:$F,'Knocking Metrics - Raw'!$B:$B,'Ambassadors - By Rep'!$A156,'Knocking Metrics - Raw'!$A:$A,"&gt;="&amp;'Ambassadors - By Rep'!$B$4)</f>
        <v>0</v>
      </c>
      <c r="N156" s="23">
        <f t="shared" ca="1" si="4"/>
        <v>0</v>
      </c>
      <c r="O156" s="23">
        <f ca="1">SUMIFS('Knocking Metrics - Raw'!$G:$G,'Knocking Metrics - Raw'!$B:$B,'Ambassadors - By Rep'!$A156,'Knocking Metrics - Raw'!$A:$A,"&gt;="&amp;'Ambassadors - By Rep'!$B$4)</f>
        <v>0</v>
      </c>
      <c r="P156" s="23">
        <f ca="1">SUMIFS('Sales Appointments - Raw'!$O:$O,'Sales Appointments - Raw'!$B:$B,'Ambassadors - By Rep'!$A156,'Sales Appointments - Raw'!$E:$E,"&gt;="&amp;'Ambassadors - By Rep'!$B$4)</f>
        <v>0</v>
      </c>
      <c r="Q156" s="23">
        <f ca="1">COUNTIFS('Opportunities - Raw'!$C:$C,'Ambassadors - By Rep'!$A156,'Opportunities - Raw'!$B:$B,"&gt;="&amp;'Ambassadors - By Rep'!$B$4)</f>
        <v>0</v>
      </c>
      <c r="R156" s="20">
        <f ca="1">MIN(IFERROR($I156/COUNTIFS('Sales Appointments - Raw'!$B:$B,'Ambassadors - By Rep'!$A156,'Sales Appointments - Raw'!$E:$E,"&gt;="&amp;'Ambassadors - By Rep'!$B$4,'Sales Appointments - Raw'!$L:$L,FALSE),0),1)</f>
        <v>0</v>
      </c>
      <c r="S156" s="23">
        <f ca="1">COUNTIFS('Opportunities - Raw'!$C:$C,'Ambassadors - By Rep'!$A156,'Opportunities - Raw'!$H:$H,"&gt;="&amp;'Ambassadors - By Rep'!$B$4)</f>
        <v>0</v>
      </c>
      <c r="T156" s="34">
        <f ca="1">COUNTIFS('Opportunities - Raw'!$C:$C,'Ambassadors - By Rep'!$A156,'Opportunities - Raw'!$I:$I,"&gt;="&amp;'Ambassadors - By Rep'!$B$4)</f>
        <v>0</v>
      </c>
    </row>
    <row r="157" spans="1:20" x14ac:dyDescent="0.3">
      <c r="A157" s="6"/>
      <c r="B157" s="21"/>
      <c r="C157" s="33">
        <f ca="1">SUMIFS('Knocking Metrics - Raw'!$F:$F,'Knocking Metrics - Raw'!$B:$B,'Ambassadors - By Rep'!$A157,'Knocking Metrics - Raw'!$A:$A,'Ambassadors - By Rep'!$B$2-1)</f>
        <v>0</v>
      </c>
      <c r="D157" s="23">
        <f ca="1">SUMIFS('Knocking Metrics - Raw'!$G:$G,'Knocking Metrics - Raw'!$B:$B,'Ambassadors - By Rep'!$A157,'Knocking Metrics - Raw'!$A:$A,'Ambassadors - By Rep'!$B$2-1)</f>
        <v>0</v>
      </c>
      <c r="E157" s="23">
        <f ca="1">SUMIFS('Sales Appointments - Raw'!$O:$O,'Sales Appointments - Raw'!$B:$B,'Ambassadors - By Rep'!$A157,'Sales Appointments - Raw'!$E:$E,'Ambassadors - By Rep'!$B$2-1)</f>
        <v>0</v>
      </c>
      <c r="F157" s="34">
        <f ca="1">COUNTIFS('Opportunities - Raw'!$C:$C,'Ambassadors - By Rep'!A157,'Opportunities - Raw'!$B:$B,'Ambassadors - By Rep'!$B$2-1)</f>
        <v>0</v>
      </c>
      <c r="G157" s="23">
        <f ca="1">SUMIFS('Knocking Metrics - Raw'!$F:$F,'Knocking Metrics - Raw'!$B:$B,'Ambassadors - By Rep'!$A157,'Knocking Metrics - Raw'!$A:$A,"&gt;="&amp;'Ambassadors - By Rep'!$B$3)</f>
        <v>0</v>
      </c>
      <c r="H157" s="23">
        <f ca="1">SUMIFS('Knocking Metrics - Raw'!$G:$G,'Knocking Metrics - Raw'!$B:$B,'Ambassadors - By Rep'!$A157,'Knocking Metrics - Raw'!$A:$A,"&gt;="&amp;'Ambassadors - By Rep'!$B$3)</f>
        <v>0</v>
      </c>
      <c r="I157" s="23">
        <f ca="1">SUMIFS('Sales Appointments - Raw'!$O:$O,'Sales Appointments - Raw'!$B:$B,'Ambassadors - By Rep'!$A157,'Sales Appointments - Raw'!$E:$E,"&gt;="&amp;'Ambassadors - By Rep'!$B$3)</f>
        <v>0</v>
      </c>
      <c r="J157" s="23">
        <f ca="1">COUNTIFS('Opportunities - Raw'!$C:$C,'Ambassadors - By Rep'!$A157,'Opportunities - Raw'!$B:$B,"&gt;="&amp;'Ambassadors - By Rep'!$B$3)</f>
        <v>0</v>
      </c>
      <c r="K157" s="20">
        <f ca="1">MIN(IFERROR($I157/COUNTIFS('Sales Appointments - Raw'!$B:$B,'Ambassadors - By Rep'!$A157,'Sales Appointments - Raw'!$E:$E,"&gt;="&amp;'Ambassadors - By Rep'!$B$3,'Sales Appointments - Raw'!$L:$L,FALSE),0),1)</f>
        <v>0</v>
      </c>
      <c r="L157" s="33">
        <f ca="1">COUNTIFS('Knocking Metrics - Raw'!$B:$B,'Ambassadors - By Rep'!$A157,'Knocking Metrics - Raw'!$A:$A,"&gt;="&amp;'Ambassadors - By Rep'!$B$4)</f>
        <v>0</v>
      </c>
      <c r="M157" s="23">
        <f ca="1">SUMIFS('Knocking Metrics - Raw'!$F:$F,'Knocking Metrics - Raw'!$B:$B,'Ambassadors - By Rep'!$A157,'Knocking Metrics - Raw'!$A:$A,"&gt;="&amp;'Ambassadors - By Rep'!$B$4)</f>
        <v>0</v>
      </c>
      <c r="N157" s="23">
        <f t="shared" ca="1" si="4"/>
        <v>0</v>
      </c>
      <c r="O157" s="23">
        <f ca="1">SUMIFS('Knocking Metrics - Raw'!$G:$G,'Knocking Metrics - Raw'!$B:$B,'Ambassadors - By Rep'!$A157,'Knocking Metrics - Raw'!$A:$A,"&gt;="&amp;'Ambassadors - By Rep'!$B$4)</f>
        <v>0</v>
      </c>
      <c r="P157" s="23">
        <f ca="1">SUMIFS('Sales Appointments - Raw'!$O:$O,'Sales Appointments - Raw'!$B:$B,'Ambassadors - By Rep'!$A157,'Sales Appointments - Raw'!$E:$E,"&gt;="&amp;'Ambassadors - By Rep'!$B$4)</f>
        <v>0</v>
      </c>
      <c r="Q157" s="23">
        <f ca="1">COUNTIFS('Opportunities - Raw'!$C:$C,'Ambassadors - By Rep'!$A157,'Opportunities - Raw'!$B:$B,"&gt;="&amp;'Ambassadors - By Rep'!$B$4)</f>
        <v>0</v>
      </c>
      <c r="R157" s="20">
        <f ca="1">MIN(IFERROR($I157/COUNTIFS('Sales Appointments - Raw'!$B:$B,'Ambassadors - By Rep'!$A157,'Sales Appointments - Raw'!$E:$E,"&gt;="&amp;'Ambassadors - By Rep'!$B$4,'Sales Appointments - Raw'!$L:$L,FALSE),0),1)</f>
        <v>0</v>
      </c>
      <c r="S157" s="23">
        <f ca="1">COUNTIFS('Opportunities - Raw'!$C:$C,'Ambassadors - By Rep'!$A157,'Opportunities - Raw'!$H:$H,"&gt;="&amp;'Ambassadors - By Rep'!$B$4)</f>
        <v>0</v>
      </c>
      <c r="T157" s="34">
        <f ca="1">COUNTIFS('Opportunities - Raw'!$C:$C,'Ambassadors - By Rep'!$A157,'Opportunities - Raw'!$I:$I,"&gt;="&amp;'Ambassadors - By Rep'!$B$4)</f>
        <v>0</v>
      </c>
    </row>
    <row r="158" spans="1:20" x14ac:dyDescent="0.3">
      <c r="A158" s="6"/>
      <c r="B158" s="21"/>
      <c r="C158" s="33">
        <f ca="1">SUMIFS('Knocking Metrics - Raw'!$F:$F,'Knocking Metrics - Raw'!$B:$B,'Ambassadors - By Rep'!$A158,'Knocking Metrics - Raw'!$A:$A,'Ambassadors - By Rep'!$B$2-1)</f>
        <v>0</v>
      </c>
      <c r="D158" s="23">
        <f ca="1">SUMIFS('Knocking Metrics - Raw'!$G:$G,'Knocking Metrics - Raw'!$B:$B,'Ambassadors - By Rep'!$A158,'Knocking Metrics - Raw'!$A:$A,'Ambassadors - By Rep'!$B$2-1)</f>
        <v>0</v>
      </c>
      <c r="E158" s="23">
        <f ca="1">SUMIFS('Sales Appointments - Raw'!$O:$O,'Sales Appointments - Raw'!$B:$B,'Ambassadors - By Rep'!$A158,'Sales Appointments - Raw'!$E:$E,'Ambassadors - By Rep'!$B$2-1)</f>
        <v>0</v>
      </c>
      <c r="F158" s="34">
        <f ca="1">COUNTIFS('Opportunities - Raw'!$C:$C,'Ambassadors - By Rep'!A158,'Opportunities - Raw'!$B:$B,'Ambassadors - By Rep'!$B$2-1)</f>
        <v>0</v>
      </c>
      <c r="G158" s="23">
        <f ca="1">SUMIFS('Knocking Metrics - Raw'!$F:$F,'Knocking Metrics - Raw'!$B:$B,'Ambassadors - By Rep'!$A158,'Knocking Metrics - Raw'!$A:$A,"&gt;="&amp;'Ambassadors - By Rep'!$B$3)</f>
        <v>0</v>
      </c>
      <c r="H158" s="23">
        <f ca="1">SUMIFS('Knocking Metrics - Raw'!$G:$G,'Knocking Metrics - Raw'!$B:$B,'Ambassadors - By Rep'!$A158,'Knocking Metrics - Raw'!$A:$A,"&gt;="&amp;'Ambassadors - By Rep'!$B$3)</f>
        <v>0</v>
      </c>
      <c r="I158" s="23">
        <f ca="1">SUMIFS('Sales Appointments - Raw'!$O:$O,'Sales Appointments - Raw'!$B:$B,'Ambassadors - By Rep'!$A158,'Sales Appointments - Raw'!$E:$E,"&gt;="&amp;'Ambassadors - By Rep'!$B$3)</f>
        <v>0</v>
      </c>
      <c r="J158" s="23">
        <f ca="1">COUNTIFS('Opportunities - Raw'!$C:$C,'Ambassadors - By Rep'!$A158,'Opportunities - Raw'!$B:$B,"&gt;="&amp;'Ambassadors - By Rep'!$B$3)</f>
        <v>0</v>
      </c>
      <c r="K158" s="20">
        <f ca="1">MIN(IFERROR($I158/COUNTIFS('Sales Appointments - Raw'!$B:$B,'Ambassadors - By Rep'!$A158,'Sales Appointments - Raw'!$E:$E,"&gt;="&amp;'Ambassadors - By Rep'!$B$3,'Sales Appointments - Raw'!$L:$L,FALSE),0),1)</f>
        <v>0</v>
      </c>
      <c r="L158" s="33">
        <f ca="1">COUNTIFS('Knocking Metrics - Raw'!$B:$B,'Ambassadors - By Rep'!$A158,'Knocking Metrics - Raw'!$A:$A,"&gt;="&amp;'Ambassadors - By Rep'!$B$4)</f>
        <v>0</v>
      </c>
      <c r="M158" s="23">
        <f ca="1">SUMIFS('Knocking Metrics - Raw'!$F:$F,'Knocking Metrics - Raw'!$B:$B,'Ambassadors - By Rep'!$A158,'Knocking Metrics - Raw'!$A:$A,"&gt;="&amp;'Ambassadors - By Rep'!$B$4)</f>
        <v>0</v>
      </c>
      <c r="N158" s="23">
        <f t="shared" ca="1" si="4"/>
        <v>0</v>
      </c>
      <c r="O158" s="23">
        <f ca="1">SUMIFS('Knocking Metrics - Raw'!$G:$G,'Knocking Metrics - Raw'!$B:$B,'Ambassadors - By Rep'!$A158,'Knocking Metrics - Raw'!$A:$A,"&gt;="&amp;'Ambassadors - By Rep'!$B$4)</f>
        <v>0</v>
      </c>
      <c r="P158" s="23">
        <f ca="1">SUMIFS('Sales Appointments - Raw'!$O:$O,'Sales Appointments - Raw'!$B:$B,'Ambassadors - By Rep'!$A158,'Sales Appointments - Raw'!$E:$E,"&gt;="&amp;'Ambassadors - By Rep'!$B$4)</f>
        <v>0</v>
      </c>
      <c r="Q158" s="23">
        <f ca="1">COUNTIFS('Opportunities - Raw'!$C:$C,'Ambassadors - By Rep'!$A158,'Opportunities - Raw'!$B:$B,"&gt;="&amp;'Ambassadors - By Rep'!$B$4)</f>
        <v>0</v>
      </c>
      <c r="R158" s="20">
        <f ca="1">MIN(IFERROR($I158/COUNTIFS('Sales Appointments - Raw'!$B:$B,'Ambassadors - By Rep'!$A158,'Sales Appointments - Raw'!$E:$E,"&gt;="&amp;'Ambassadors - By Rep'!$B$4,'Sales Appointments - Raw'!$L:$L,FALSE),0),1)</f>
        <v>0</v>
      </c>
      <c r="S158" s="23">
        <f ca="1">COUNTIFS('Opportunities - Raw'!$C:$C,'Ambassadors - By Rep'!$A158,'Opportunities - Raw'!$H:$H,"&gt;="&amp;'Ambassadors - By Rep'!$B$4)</f>
        <v>0</v>
      </c>
      <c r="T158" s="34">
        <f ca="1">COUNTIFS('Opportunities - Raw'!$C:$C,'Ambassadors - By Rep'!$A158,'Opportunities - Raw'!$I:$I,"&gt;="&amp;'Ambassadors - By Rep'!$B$4)</f>
        <v>0</v>
      </c>
    </row>
    <row r="159" spans="1:20" ht="15" customHeight="1" thickBot="1" x14ac:dyDescent="0.35">
      <c r="A159" s="6"/>
      <c r="B159" s="21"/>
      <c r="C159" s="35">
        <f ca="1">SUMIFS('Knocking Metrics - Raw'!$F:$F,'Knocking Metrics - Raw'!$B:$B,'Ambassadors - By Rep'!$A159,'Knocking Metrics - Raw'!$A:$A,'Ambassadors - By Rep'!$B$2-1)</f>
        <v>0</v>
      </c>
      <c r="D159" s="36">
        <f ca="1">SUMIFS('Knocking Metrics - Raw'!$G:$G,'Knocking Metrics - Raw'!$B:$B,'Ambassadors - By Rep'!$A159,'Knocking Metrics - Raw'!$A:$A,'Ambassadors - By Rep'!$B$2-1)</f>
        <v>0</v>
      </c>
      <c r="E159" s="36">
        <f ca="1">SUMIFS('Sales Appointments - Raw'!$O:$O,'Sales Appointments - Raw'!$B:$B,'Ambassadors - By Rep'!$A159,'Sales Appointments - Raw'!$E:$E,'Ambassadors - By Rep'!$B$2-1)</f>
        <v>0</v>
      </c>
      <c r="F159" s="37">
        <f ca="1">COUNTIFS('Opportunities - Raw'!$C:$C,'Ambassadors - By Rep'!A159,'Opportunities - Raw'!$B:$B,'Ambassadors - By Rep'!$B$2-1)</f>
        <v>0</v>
      </c>
      <c r="G159" s="36">
        <f ca="1">SUMIFS('Knocking Metrics - Raw'!$F:$F,'Knocking Metrics - Raw'!$B:$B,'Ambassadors - By Rep'!$A159,'Knocking Metrics - Raw'!$A:$A,"&gt;="&amp;'Ambassadors - By Rep'!$B$3)</f>
        <v>0</v>
      </c>
      <c r="H159" s="36">
        <f ca="1">SUMIFS('Knocking Metrics - Raw'!$G:$G,'Knocking Metrics - Raw'!$B:$B,'Ambassadors - By Rep'!$A159,'Knocking Metrics - Raw'!$A:$A,"&gt;="&amp;'Ambassadors - By Rep'!$B$3)</f>
        <v>0</v>
      </c>
      <c r="I159" s="36">
        <f ca="1">SUMIFS('Sales Appointments - Raw'!$O:$O,'Sales Appointments - Raw'!$B:$B,'Ambassadors - By Rep'!$A159,'Sales Appointments - Raw'!$E:$E,"&gt;="&amp;'Ambassadors - By Rep'!$B$3)</f>
        <v>0</v>
      </c>
      <c r="J159" s="36">
        <f ca="1">COUNTIFS('Opportunities - Raw'!$C:$C,'Ambassadors - By Rep'!$A159,'Opportunities - Raw'!$B:$B,"&gt;="&amp;'Ambassadors - By Rep'!$B$3)</f>
        <v>0</v>
      </c>
      <c r="K159" s="20">
        <f ca="1">MIN(IFERROR($I159/COUNTIFS('Sales Appointments - Raw'!$B:$B,'Ambassadors - By Rep'!$A159,'Sales Appointments - Raw'!$E:$E,"&gt;="&amp;'Ambassadors - By Rep'!$B$3,'Sales Appointments - Raw'!$L:$L,FALSE),0),1)</f>
        <v>0</v>
      </c>
      <c r="L159" s="35">
        <f ca="1">COUNTIFS('Knocking Metrics - Raw'!$B:$B,'Ambassadors - By Rep'!$A159,'Knocking Metrics - Raw'!$A:$A,"&gt;="&amp;'Ambassadors - By Rep'!$B$4)</f>
        <v>0</v>
      </c>
      <c r="M159" s="36">
        <f ca="1">SUMIFS('Knocking Metrics - Raw'!$F:$F,'Knocking Metrics - Raw'!$B:$B,'Ambassadors - By Rep'!$A159,'Knocking Metrics - Raw'!$A:$A,"&gt;="&amp;'Ambassadors - By Rep'!$B$4)</f>
        <v>0</v>
      </c>
      <c r="N159" s="36">
        <f t="shared" ca="1" si="4"/>
        <v>0</v>
      </c>
      <c r="O159" s="36">
        <f ca="1">SUMIFS('Knocking Metrics - Raw'!$G:$G,'Knocking Metrics - Raw'!$B:$B,'Ambassadors - By Rep'!$A159,'Knocking Metrics - Raw'!$A:$A,"&gt;="&amp;'Ambassadors - By Rep'!$B$4)</f>
        <v>0</v>
      </c>
      <c r="P159" s="36">
        <f ca="1">SUMIFS('Sales Appointments - Raw'!$O:$O,'Sales Appointments - Raw'!$B:$B,'Ambassadors - By Rep'!$A159,'Sales Appointments - Raw'!$E:$E,"&gt;="&amp;'Ambassadors - By Rep'!$B$4)</f>
        <v>0</v>
      </c>
      <c r="Q159" s="36">
        <f ca="1">COUNTIFS('Opportunities - Raw'!$C:$C,'Ambassadors - By Rep'!$A159,'Opportunities - Raw'!$B:$B,"&gt;="&amp;'Ambassadors - By Rep'!$B$4)</f>
        <v>0</v>
      </c>
      <c r="R159" s="20">
        <f ca="1">MIN(IFERROR($I159/COUNTIFS('Sales Appointments - Raw'!$B:$B,'Ambassadors - By Rep'!$A159,'Sales Appointments - Raw'!$E:$E,"&gt;="&amp;'Ambassadors - By Rep'!$B$4,'Sales Appointments - Raw'!$L:$L,FALSE),0),1)</f>
        <v>0</v>
      </c>
      <c r="S159" s="36">
        <f ca="1">COUNTIFS('Opportunities - Raw'!$C:$C,'Ambassadors - By Rep'!$A159,'Opportunities - Raw'!$H:$H,"&gt;="&amp;'Ambassadors - By Rep'!$B$4)</f>
        <v>0</v>
      </c>
      <c r="T159" s="37">
        <f ca="1">COUNTIFS('Opportunities - Raw'!$C:$C,'Ambassadors - By Rep'!$A159,'Opportunities - Raw'!$I:$I,"&gt;="&amp;'Ambassadors - By Rep'!$B$4)</f>
        <v>0</v>
      </c>
    </row>
    <row r="160" spans="1:20" x14ac:dyDescent="0.3">
      <c r="A160" s="6"/>
    </row>
    <row r="161" spans="1:1" x14ac:dyDescent="0.3">
      <c r="A161" s="6"/>
    </row>
    <row r="162" spans="1:1" x14ac:dyDescent="0.3">
      <c r="A162" s="6"/>
    </row>
    <row r="163" spans="1:1" x14ac:dyDescent="0.3">
      <c r="A163" s="6"/>
    </row>
    <row r="164" spans="1:1" x14ac:dyDescent="0.3">
      <c r="A164" s="6"/>
    </row>
    <row r="165" spans="1:1" x14ac:dyDescent="0.3">
      <c r="A165" s="6"/>
    </row>
    <row r="166" spans="1:1" x14ac:dyDescent="0.3">
      <c r="A166" s="6"/>
    </row>
    <row r="167" spans="1:1" x14ac:dyDescent="0.3">
      <c r="A167" s="6"/>
    </row>
    <row r="168" spans="1:1" x14ac:dyDescent="0.3">
      <c r="A168" s="6"/>
    </row>
    <row r="169" spans="1:1" x14ac:dyDescent="0.3">
      <c r="A169" s="6"/>
    </row>
    <row r="170" spans="1:1" x14ac:dyDescent="0.3">
      <c r="A170" s="6"/>
    </row>
    <row r="171" spans="1:1" x14ac:dyDescent="0.3">
      <c r="A171" s="6"/>
    </row>
    <row r="172" spans="1:1" x14ac:dyDescent="0.3">
      <c r="A172" s="6"/>
    </row>
    <row r="173" spans="1:1" x14ac:dyDescent="0.3">
      <c r="A173" s="6"/>
    </row>
    <row r="174" spans="1:1" x14ac:dyDescent="0.3">
      <c r="A174" s="6"/>
    </row>
    <row r="175" spans="1:1" x14ac:dyDescent="0.3">
      <c r="A175" s="6"/>
    </row>
    <row r="176" spans="1:1" x14ac:dyDescent="0.3">
      <c r="A176" s="6"/>
    </row>
    <row r="177" spans="1:1" x14ac:dyDescent="0.3">
      <c r="A177" s="6"/>
    </row>
    <row r="178" spans="1:1" x14ac:dyDescent="0.3">
      <c r="A178" s="6"/>
    </row>
    <row r="179" spans="1:1" x14ac:dyDescent="0.3">
      <c r="A179" s="6"/>
    </row>
    <row r="180" spans="1:1" x14ac:dyDescent="0.3">
      <c r="A180" s="6"/>
    </row>
    <row r="181" spans="1:1" x14ac:dyDescent="0.3">
      <c r="A181" s="6"/>
    </row>
    <row r="182" spans="1:1" x14ac:dyDescent="0.3">
      <c r="A182" s="6"/>
    </row>
    <row r="183" spans="1:1" x14ac:dyDescent="0.3">
      <c r="A183" s="6"/>
    </row>
    <row r="184" spans="1:1" x14ac:dyDescent="0.3">
      <c r="A184" s="6"/>
    </row>
    <row r="185" spans="1:1" x14ac:dyDescent="0.3">
      <c r="A185" s="6"/>
    </row>
    <row r="186" spans="1:1" x14ac:dyDescent="0.3">
      <c r="A186" s="6"/>
    </row>
    <row r="187" spans="1:1" x14ac:dyDescent="0.3">
      <c r="A187" s="6"/>
    </row>
    <row r="188" spans="1:1" x14ac:dyDescent="0.3">
      <c r="A188" s="6"/>
    </row>
    <row r="189" spans="1:1" x14ac:dyDescent="0.3">
      <c r="A189" s="6"/>
    </row>
    <row r="190" spans="1:1" x14ac:dyDescent="0.3">
      <c r="A190" s="6"/>
    </row>
    <row r="191" spans="1:1" x14ac:dyDescent="0.3">
      <c r="A191" s="6"/>
    </row>
    <row r="192" spans="1:1" x14ac:dyDescent="0.3">
      <c r="A192" s="6"/>
    </row>
    <row r="193" spans="1:1" x14ac:dyDescent="0.3">
      <c r="A193" s="6"/>
    </row>
    <row r="194" spans="1:1" x14ac:dyDescent="0.3">
      <c r="A194" s="6"/>
    </row>
    <row r="195" spans="1:1" x14ac:dyDescent="0.3">
      <c r="A195" s="6"/>
    </row>
    <row r="196" spans="1:1" x14ac:dyDescent="0.3">
      <c r="A196" s="6"/>
    </row>
    <row r="197" spans="1:1" x14ac:dyDescent="0.3">
      <c r="A197" s="6"/>
    </row>
    <row r="198" spans="1:1" x14ac:dyDescent="0.3">
      <c r="A198" s="6"/>
    </row>
    <row r="199" spans="1:1" x14ac:dyDescent="0.3">
      <c r="A199" s="6"/>
    </row>
    <row r="200" spans="1:1" x14ac:dyDescent="0.3">
      <c r="A200" s="6"/>
    </row>
    <row r="201" spans="1:1" x14ac:dyDescent="0.3">
      <c r="A201" s="6"/>
    </row>
    <row r="202" spans="1:1" x14ac:dyDescent="0.3">
      <c r="A202" s="6"/>
    </row>
    <row r="203" spans="1:1" x14ac:dyDescent="0.3">
      <c r="A203" s="6"/>
    </row>
    <row r="204" spans="1:1" x14ac:dyDescent="0.3">
      <c r="A204" s="6"/>
    </row>
    <row r="205" spans="1:1" x14ac:dyDescent="0.3">
      <c r="A205" s="6"/>
    </row>
    <row r="206" spans="1:1" x14ac:dyDescent="0.3">
      <c r="A206" s="6"/>
    </row>
    <row r="207" spans="1:1" x14ac:dyDescent="0.3">
      <c r="A207" s="6"/>
    </row>
    <row r="208" spans="1:1" x14ac:dyDescent="0.3">
      <c r="A208" s="6"/>
    </row>
    <row r="209" spans="1:1" x14ac:dyDescent="0.3">
      <c r="A209" s="6"/>
    </row>
    <row r="210" spans="1:1" x14ac:dyDescent="0.3">
      <c r="A210" s="6"/>
    </row>
    <row r="211" spans="1:1" x14ac:dyDescent="0.3">
      <c r="A211" s="6"/>
    </row>
    <row r="212" spans="1:1" x14ac:dyDescent="0.3">
      <c r="A212" s="6"/>
    </row>
    <row r="213" spans="1:1" x14ac:dyDescent="0.3">
      <c r="A213" s="6"/>
    </row>
    <row r="214" spans="1:1" x14ac:dyDescent="0.3">
      <c r="A214" s="6"/>
    </row>
    <row r="215" spans="1:1" x14ac:dyDescent="0.3">
      <c r="A215" s="6"/>
    </row>
    <row r="216" spans="1:1" x14ac:dyDescent="0.3">
      <c r="A216" s="6"/>
    </row>
    <row r="217" spans="1:1" x14ac:dyDescent="0.3">
      <c r="A217" s="6"/>
    </row>
    <row r="218" spans="1:1" x14ac:dyDescent="0.3">
      <c r="A218" s="6"/>
    </row>
    <row r="219" spans="1:1" x14ac:dyDescent="0.3">
      <c r="A219" s="6"/>
    </row>
    <row r="220" spans="1:1" x14ac:dyDescent="0.3">
      <c r="A220" s="6"/>
    </row>
    <row r="221" spans="1:1" x14ac:dyDescent="0.3">
      <c r="A221" s="6"/>
    </row>
    <row r="222" spans="1:1" x14ac:dyDescent="0.3">
      <c r="A222" s="6"/>
    </row>
    <row r="223" spans="1:1" x14ac:dyDescent="0.3">
      <c r="A223" s="6"/>
    </row>
    <row r="224" spans="1:1" x14ac:dyDescent="0.3">
      <c r="A224" s="6"/>
    </row>
    <row r="225" spans="1:1" x14ac:dyDescent="0.3">
      <c r="A225" s="6"/>
    </row>
    <row r="226" spans="1:1" x14ac:dyDescent="0.3">
      <c r="A226" s="6"/>
    </row>
    <row r="227" spans="1:1" x14ac:dyDescent="0.3">
      <c r="A227" s="6"/>
    </row>
    <row r="228" spans="1:1" x14ac:dyDescent="0.3">
      <c r="A228" s="6"/>
    </row>
    <row r="229" spans="1:1" x14ac:dyDescent="0.3">
      <c r="A229" s="6"/>
    </row>
    <row r="230" spans="1:1" x14ac:dyDescent="0.3">
      <c r="A230" s="6"/>
    </row>
    <row r="231" spans="1:1" x14ac:dyDescent="0.3">
      <c r="A231" s="6"/>
    </row>
    <row r="232" spans="1:1" x14ac:dyDescent="0.3">
      <c r="A232" s="6"/>
    </row>
    <row r="233" spans="1:1" x14ac:dyDescent="0.3">
      <c r="A233" s="6"/>
    </row>
    <row r="234" spans="1:1" x14ac:dyDescent="0.3">
      <c r="A234" s="6"/>
    </row>
    <row r="235" spans="1:1" x14ac:dyDescent="0.3">
      <c r="A235" s="6"/>
    </row>
    <row r="236" spans="1:1" x14ac:dyDescent="0.3">
      <c r="A236" s="6"/>
    </row>
    <row r="237" spans="1:1" x14ac:dyDescent="0.3">
      <c r="A237" s="6"/>
    </row>
    <row r="238" spans="1:1" x14ac:dyDescent="0.3">
      <c r="A238" s="6"/>
    </row>
    <row r="239" spans="1:1" x14ac:dyDescent="0.3">
      <c r="A239" s="6"/>
    </row>
    <row r="240" spans="1:1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  <row r="244" spans="1:1" x14ac:dyDescent="0.3">
      <c r="A244" s="6"/>
    </row>
    <row r="245" spans="1:1" x14ac:dyDescent="0.3">
      <c r="A245" s="6"/>
    </row>
    <row r="246" spans="1:1" x14ac:dyDescent="0.3">
      <c r="A246" s="6"/>
    </row>
    <row r="247" spans="1:1" x14ac:dyDescent="0.3">
      <c r="A247" s="6"/>
    </row>
    <row r="248" spans="1:1" x14ac:dyDescent="0.3">
      <c r="A248" s="6"/>
    </row>
    <row r="249" spans="1:1" x14ac:dyDescent="0.3">
      <c r="A249" s="6"/>
    </row>
    <row r="250" spans="1:1" x14ac:dyDescent="0.3">
      <c r="A250" s="6"/>
    </row>
    <row r="251" spans="1:1" x14ac:dyDescent="0.3">
      <c r="A251" s="6"/>
    </row>
    <row r="252" spans="1:1" x14ac:dyDescent="0.3">
      <c r="A252" s="6"/>
    </row>
    <row r="253" spans="1:1" x14ac:dyDescent="0.3">
      <c r="A253" s="6"/>
    </row>
    <row r="254" spans="1:1" x14ac:dyDescent="0.3">
      <c r="A254" s="6"/>
    </row>
    <row r="255" spans="1:1" x14ac:dyDescent="0.3">
      <c r="A255" s="6"/>
    </row>
    <row r="256" spans="1:1" x14ac:dyDescent="0.3">
      <c r="A256" s="6"/>
    </row>
    <row r="257" spans="1:1" x14ac:dyDescent="0.3">
      <c r="A257" s="6"/>
    </row>
    <row r="258" spans="1:1" x14ac:dyDescent="0.3">
      <c r="A258" s="6"/>
    </row>
    <row r="259" spans="1:1" x14ac:dyDescent="0.3">
      <c r="A259" s="6"/>
    </row>
    <row r="260" spans="1:1" x14ac:dyDescent="0.3">
      <c r="A260" s="6"/>
    </row>
    <row r="261" spans="1:1" x14ac:dyDescent="0.3">
      <c r="A261" s="6"/>
    </row>
    <row r="262" spans="1:1" x14ac:dyDescent="0.3">
      <c r="A262" s="6"/>
    </row>
    <row r="263" spans="1:1" x14ac:dyDescent="0.3">
      <c r="A263" s="6"/>
    </row>
    <row r="264" spans="1:1" x14ac:dyDescent="0.3">
      <c r="A264" s="6"/>
    </row>
    <row r="265" spans="1:1" x14ac:dyDescent="0.3">
      <c r="A265" s="6"/>
    </row>
    <row r="266" spans="1:1" x14ac:dyDescent="0.3">
      <c r="A266" s="6"/>
    </row>
    <row r="267" spans="1:1" x14ac:dyDescent="0.3">
      <c r="A267" s="6"/>
    </row>
    <row r="268" spans="1:1" x14ac:dyDescent="0.3">
      <c r="A268" s="6"/>
    </row>
    <row r="269" spans="1:1" x14ac:dyDescent="0.3">
      <c r="A269" s="6"/>
    </row>
    <row r="270" spans="1:1" x14ac:dyDescent="0.3">
      <c r="A270" s="6"/>
    </row>
    <row r="271" spans="1:1" x14ac:dyDescent="0.3">
      <c r="A271" s="6"/>
    </row>
    <row r="272" spans="1:1" x14ac:dyDescent="0.3">
      <c r="A272" s="6"/>
    </row>
    <row r="273" spans="1:1" x14ac:dyDescent="0.3">
      <c r="A273" s="6"/>
    </row>
    <row r="274" spans="1:1" x14ac:dyDescent="0.3">
      <c r="A274" s="6"/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2:AD274"/>
  <sheetViews>
    <sheetView workbookViewId="0"/>
  </sheetViews>
  <sheetFormatPr defaultRowHeight="14.4" x14ac:dyDescent="0.3"/>
  <cols>
    <col min="1" max="30" width="15.77734375" style="13" customWidth="1"/>
    <col min="31" max="31" width="8.88671875" style="13" customWidth="1"/>
    <col min="32" max="16384" width="8.88671875" style="13"/>
  </cols>
  <sheetData>
    <row r="2" spans="1:30" x14ac:dyDescent="0.3">
      <c r="A2" s="1" t="s">
        <v>0</v>
      </c>
      <c r="B2" s="2">
        <f ca="1">TODAY()</f>
        <v>42691</v>
      </c>
    </row>
    <row r="3" spans="1:30" x14ac:dyDescent="0.3">
      <c r="A3" s="1" t="s">
        <v>1</v>
      </c>
      <c r="B3" s="2">
        <f ca="1">B2-WEEKDAY(B2)+2</f>
        <v>42688</v>
      </c>
    </row>
    <row r="4" spans="1:30" x14ac:dyDescent="0.3">
      <c r="A4" s="1" t="s">
        <v>2</v>
      </c>
      <c r="B4" s="2">
        <f ca="1">B2-DAY(B2)+1</f>
        <v>42675</v>
      </c>
      <c r="T4" s="23"/>
    </row>
    <row r="5" spans="1:30" x14ac:dyDescent="0.3">
      <c r="A5" s="1"/>
      <c r="B5" s="2"/>
    </row>
    <row r="6" spans="1:30" x14ac:dyDescent="0.3">
      <c r="C6" s="23"/>
      <c r="D6" s="23"/>
    </row>
    <row r="7" spans="1:30" ht="15" customHeight="1" thickBot="1" x14ac:dyDescent="0.35">
      <c r="A7" s="3"/>
    </row>
    <row r="8" spans="1:30" ht="15" customHeight="1" thickBot="1" x14ac:dyDescent="0.35">
      <c r="A8" s="4"/>
      <c r="C8" s="8" t="s">
        <v>3</v>
      </c>
      <c r="D8" s="11"/>
      <c r="E8" s="11"/>
      <c r="F8" s="11"/>
      <c r="G8" s="11"/>
      <c r="H8" s="11"/>
      <c r="I8" s="11"/>
      <c r="J8" s="11"/>
      <c r="K8" s="12"/>
      <c r="L8" s="8" t="s">
        <v>28</v>
      </c>
      <c r="M8" s="11"/>
      <c r="N8" s="11"/>
      <c r="O8" s="11"/>
      <c r="P8" s="11"/>
      <c r="Q8" s="11"/>
      <c r="R8" s="11"/>
      <c r="S8" s="11"/>
      <c r="T8" s="12"/>
      <c r="U8" s="8" t="s">
        <v>28</v>
      </c>
      <c r="V8" s="11"/>
      <c r="W8" s="11"/>
      <c r="X8" s="11"/>
      <c r="Y8" s="11"/>
      <c r="Z8" s="11"/>
      <c r="AA8" s="11"/>
      <c r="AB8" s="11"/>
      <c r="AC8" s="11"/>
      <c r="AD8" s="12"/>
    </row>
    <row r="9" spans="1:30" x14ac:dyDescent="0.3">
      <c r="A9" s="15" t="s">
        <v>39</v>
      </c>
      <c r="B9" s="5" t="s">
        <v>4</v>
      </c>
      <c r="C9" s="16" t="s">
        <v>30</v>
      </c>
      <c r="D9" s="17" t="s">
        <v>133</v>
      </c>
      <c r="E9" s="17" t="s">
        <v>10</v>
      </c>
      <c r="F9" s="17" t="s">
        <v>12</v>
      </c>
      <c r="G9" s="17" t="s">
        <v>15</v>
      </c>
      <c r="H9" s="17" t="s">
        <v>13</v>
      </c>
      <c r="I9" s="17" t="s">
        <v>36</v>
      </c>
      <c r="J9" s="17" t="s">
        <v>18</v>
      </c>
      <c r="K9" s="9" t="s">
        <v>19</v>
      </c>
      <c r="L9" s="16" t="s">
        <v>30</v>
      </c>
      <c r="M9" s="17" t="s">
        <v>133</v>
      </c>
      <c r="N9" s="17" t="s">
        <v>10</v>
      </c>
      <c r="O9" s="17" t="s">
        <v>12</v>
      </c>
      <c r="P9" s="17" t="s">
        <v>15</v>
      </c>
      <c r="Q9" s="17" t="s">
        <v>13</v>
      </c>
      <c r="R9" s="17" t="s">
        <v>36</v>
      </c>
      <c r="S9" s="17" t="s">
        <v>18</v>
      </c>
      <c r="T9" s="9" t="s">
        <v>19</v>
      </c>
      <c r="U9" s="16" t="s">
        <v>30</v>
      </c>
      <c r="V9" s="17" t="s">
        <v>133</v>
      </c>
      <c r="W9" s="17" t="s">
        <v>10</v>
      </c>
      <c r="X9" s="17" t="s">
        <v>12</v>
      </c>
      <c r="Y9" s="17" t="s">
        <v>15</v>
      </c>
      <c r="Z9" s="17" t="s">
        <v>13</v>
      </c>
      <c r="AA9" s="17" t="s">
        <v>18</v>
      </c>
      <c r="AB9" s="17" t="s">
        <v>36</v>
      </c>
      <c r="AC9" s="17" t="s">
        <v>134</v>
      </c>
      <c r="AD9" s="9" t="s">
        <v>19</v>
      </c>
    </row>
    <row r="10" spans="1:30" x14ac:dyDescent="0.3">
      <c r="A10" s="6" t="s">
        <v>135</v>
      </c>
      <c r="B10" s="6" t="s">
        <v>22</v>
      </c>
      <c r="C10" s="33">
        <f ca="1">COUNTIFS('Sales Appointments - Raw'!$I:$I,'Consultants - By Rep'!$A10,'Sales Appointments - Raw'!$E:$E,'Consultants - By Rep'!$B$2-1)</f>
        <v>2</v>
      </c>
      <c r="D10" s="23">
        <f ca="1">COUNTIFS('Sales Appointments - Raw'!$I:$I,'Consultants - By Rep'!$A10,'Sales Appointments - Raw'!$E:$E,'Consultants - By Rep'!$B$2-1,'Sales Appointments - Raw'!$J:$J,TRUE)</f>
        <v>2</v>
      </c>
      <c r="E10" s="23">
        <f ca="1">SUMIFS('Sales Appointments - Raw'!$O:$O,'Sales Appointments - Raw'!$I:$I,'Consultants - By Rep'!$A10,'Sales Appointments - Raw'!$E:$E,'Consultants - By Rep'!$B$2-1)</f>
        <v>2</v>
      </c>
      <c r="F10" s="20">
        <f t="shared" ref="F10:F41" ca="1" si="0">MIN(IFERROR(E10/C10,0),1)</f>
        <v>1</v>
      </c>
      <c r="G10" s="20">
        <f ca="1">MIN(IFERROR(H10/(E10-SUMIFS('Sales Appointments - Raw'!$P:$P,'Sales Appointments - Raw'!$E:$E,'Consultants - By Rep'!$B$2-1,'Sales Appointments - Raw'!$I:$I,'Consultants - By Rep'!$A10)),0),1)</f>
        <v>1</v>
      </c>
      <c r="H10" s="23">
        <f ca="1">COUNTIFS('Opportunities - Raw'!$F:$F,'Consultants - By Rep'!$A10,'Opportunities - Raw'!$B:$B,'Consultants - By Rep'!$B$2-1)</f>
        <v>2</v>
      </c>
      <c r="I10" s="23">
        <f ca="1">COUNTIFS('CAD Appointments - Raw'!$H:$H,"Good to Go",'CAD Appointments - Raw'!$E:$E,'Consultants - By Rep'!$A10,'CAD Appointments - Raw'!$G:$G,'Consultants - By Rep'!$B$2-1)</f>
        <v>0</v>
      </c>
      <c r="J10" s="23">
        <f ca="1">COUNTIFS('Opportunities - Raw'!$F:$F,'Consultants - By Rep'!$A10,'Opportunities - Raw'!$H:$H,'Consultants - By Rep'!$B$2-1)</f>
        <v>0</v>
      </c>
      <c r="K10" s="34">
        <f ca="1">COUNTIFS('Opportunities - Raw'!$F:$F,'Consultants - By Rep'!$A10,'Opportunities - Raw'!$I:$I,'Consultants - By Rep'!$B$2-1)</f>
        <v>0</v>
      </c>
      <c r="L10" s="33">
        <f ca="1">COUNTIFS('Sales Appointments - Raw'!$I:$I,'Consultants - By Rep'!$A10,'Sales Appointments - Raw'!$E:$E,"&gt;="&amp;'Consultants - By Rep'!$B$3)</f>
        <v>5</v>
      </c>
      <c r="M10" s="23">
        <f ca="1">COUNTIFS('Sales Appointments - Raw'!$I:$I,'Consultants - By Rep'!$A10,'Sales Appointments - Raw'!$E:$E,"&gt;="&amp;'Consultants - By Rep'!$B$3,'Sales Appointments - Raw'!$J:$J,TRUE)</f>
        <v>4</v>
      </c>
      <c r="N10" s="23">
        <f ca="1">SUMIFS('Sales Appointments - Raw'!$O:$O,'Sales Appointments - Raw'!$I:$I,'Consultants - By Rep'!$A10,'Sales Appointments - Raw'!$E:$E,"&gt;="&amp;'Consultants - By Rep'!$B$3)</f>
        <v>4</v>
      </c>
      <c r="O10" s="20">
        <f t="shared" ref="O10:O41" ca="1" si="1">MIN(IFERROR(N10/L10,0),1)</f>
        <v>0.8</v>
      </c>
      <c r="P10" s="20">
        <f ca="1">MIN(IFERROR(Q10/(N10-SUMIFS('Sales Appointments - Raw'!$P:$P,'Sales Appointments - Raw'!$E:$E,"&gt;="&amp;'Consultants - By Rep'!$B$3,'Sales Appointments - Raw'!$I:$I,'Consultants - By Rep'!$A10)),0),1)</f>
        <v>0.75</v>
      </c>
      <c r="Q10" s="23">
        <f ca="1">COUNTIFS('Opportunities - Raw'!$F:$F,'Consultants - By Rep'!$A10,'Opportunities - Raw'!$B:$B,"&gt;="&amp;'Consultants - By Rep'!$B$3)</f>
        <v>3</v>
      </c>
      <c r="R10" s="23">
        <f ca="1">COUNTIFS('CAD Appointments - Raw'!$H:$H,"Good to Go",'CAD Appointments - Raw'!$E:$E,'Consultants - By Rep'!$A10,'CAD Appointments - Raw'!$G:$G,"&gt;="&amp;'Consultants - By Rep'!$B$3)</f>
        <v>0</v>
      </c>
      <c r="S10" s="23">
        <f ca="1">COUNTIFS('Opportunities - Raw'!$F:$F,'Consultants - By Rep'!$A10,'Opportunities - Raw'!$H:$H,"&gt;="&amp;'Consultants - By Rep'!$B$3)</f>
        <v>0</v>
      </c>
      <c r="T10" s="34">
        <f ca="1">COUNTIFS('Opportunities - Raw'!$F:$F,'Consultants - By Rep'!$A10,'Opportunities - Raw'!$I:$I,"&gt;="&amp;'Consultants - By Rep'!$B$3)</f>
        <v>0</v>
      </c>
      <c r="U10" s="33">
        <f ca="1">COUNTIFS('Sales Appointments - Raw'!$I:$I,'Consultants - By Rep'!$A10,'Sales Appointments - Raw'!$E:$E,"&gt;="&amp;'Consultants - By Rep'!$B$4)</f>
        <v>23</v>
      </c>
      <c r="V10" s="23">
        <f ca="1">COUNTIFS('Sales Appointments - Raw'!$I:$I,'Consultants - By Rep'!$A10,'Sales Appointments - Raw'!$E:$E,"&gt;="&amp;'Consultants - By Rep'!$B$4,'Sales Appointments - Raw'!$J:$J,TRUE)</f>
        <v>18</v>
      </c>
      <c r="W10" s="23">
        <f ca="1">SUMIFS('Sales Appointments - Raw'!$O:$O,'Sales Appointments - Raw'!$I:$I,'Consultants - By Rep'!$A10,'Sales Appointments - Raw'!$E:$E,"&gt;="&amp;'Consultants - By Rep'!$B$4)</f>
        <v>17</v>
      </c>
      <c r="X10" s="20">
        <f t="shared" ref="X10:X41" ca="1" si="2">MIN(IFERROR(W10/U10,0),1)</f>
        <v>0.73913043478260865</v>
      </c>
      <c r="Y10" s="20">
        <f ca="1">MIN(IFERROR(Z10/(W10-SUMIFS('Sales Appointments - Raw'!$P:$P,'Sales Appointments - Raw'!$E:$E,"&gt;="&amp;'Consultants - By Rep'!$B$4,'Sales Appointments - Raw'!$I:$I,'Consultants - By Rep'!$A10)),0),1)</f>
        <v>0.8</v>
      </c>
      <c r="Z10" s="23">
        <f ca="1">COUNTIFS('Opportunities - Raw'!$F:$F,'Consultants - By Rep'!$A10,'Opportunities - Raw'!$B:$B,"&gt;="&amp;'Consultants - By Rep'!$B$4)</f>
        <v>12</v>
      </c>
      <c r="AA10" s="23">
        <f ca="1">COUNTIFS('Opportunities - Raw'!$F:$F,'Consultants - By Rep'!$A10,'Opportunities - Raw'!$H:$H,"&gt;="&amp;'Consultants - By Rep'!$B$4)</f>
        <v>5</v>
      </c>
      <c r="AB10" s="23">
        <f ca="1">COUNTIFS('CAD Appointments - Raw'!$H:$H,"Good to Go",'CAD Appointments - Raw'!$E:$E,'Consultants - By Rep'!$A10,'CAD Appointments - Raw'!$G:$G,"&gt;="&amp;'Consultants - By Rep'!$B$4)</f>
        <v>3</v>
      </c>
      <c r="AC10" s="20">
        <f ca="1">MIN(IFERROR(AB10/COUNTIFS('CAD Appointments - Raw'!$E:$E,'Consultants - By Rep'!$A10,'CAD Appointments - Raw'!$G:$G,"&gt;="&amp;'Consultants - By Rep'!$B$4),0),1)</f>
        <v>0.33333333333333331</v>
      </c>
      <c r="AD10" s="34">
        <f ca="1">COUNTIFS('Opportunities - Raw'!$F:$F,'Consultants - By Rep'!$A10,'Opportunities - Raw'!$I:$I,"&gt;="&amp;'Consultants - By Rep'!$B$4)</f>
        <v>0</v>
      </c>
    </row>
    <row r="11" spans="1:30" x14ac:dyDescent="0.3">
      <c r="A11" s="6" t="s">
        <v>136</v>
      </c>
      <c r="B11" s="6" t="s">
        <v>25</v>
      </c>
      <c r="C11" s="33">
        <f ca="1">COUNTIFS('Sales Appointments - Raw'!$I:$I,'Consultants - By Rep'!$A11,'Sales Appointments - Raw'!$E:$E,'Consultants - By Rep'!$B$2-1)</f>
        <v>1</v>
      </c>
      <c r="D11" s="23">
        <f ca="1">COUNTIFS('Sales Appointments - Raw'!$I:$I,'Consultants - By Rep'!$A11,'Sales Appointments - Raw'!$E:$E,'Consultants - By Rep'!$B$2-1,'Sales Appointments - Raw'!$J:$J,TRUE)</f>
        <v>1</v>
      </c>
      <c r="E11" s="23">
        <f ca="1">SUMIFS('Sales Appointments - Raw'!$O:$O,'Sales Appointments - Raw'!$I:$I,'Consultants - By Rep'!$A11,'Sales Appointments - Raw'!$E:$E,'Consultants - By Rep'!$B$2-1)</f>
        <v>1</v>
      </c>
      <c r="F11" s="20">
        <f t="shared" ca="1" si="0"/>
        <v>1</v>
      </c>
      <c r="G11" s="20">
        <f ca="1">MIN(IFERROR(H11/(E11-SUMIFS('Sales Appointments - Raw'!$P:$P,'Sales Appointments - Raw'!$E:$E,'Consultants - By Rep'!$B$2-1,'Sales Appointments - Raw'!$I:$I,'Consultants - By Rep'!$A11)),0),1)</f>
        <v>0</v>
      </c>
      <c r="H11" s="23">
        <f ca="1">COUNTIFS('Opportunities - Raw'!$F:$F,'Consultants - By Rep'!$A11,'Opportunities - Raw'!$B:$B,'Consultants - By Rep'!$B$2-1)</f>
        <v>0</v>
      </c>
      <c r="I11" s="23">
        <f ca="1">COUNTIFS('CAD Appointments - Raw'!$H:$H,"Good to Go",'CAD Appointments - Raw'!$E:$E,'Consultants - By Rep'!$A11,'CAD Appointments - Raw'!$G:$G,'Consultants - By Rep'!$B$2-1)</f>
        <v>0</v>
      </c>
      <c r="J11" s="23">
        <f ca="1">COUNTIFS('Opportunities - Raw'!$F:$F,'Consultants - By Rep'!$A11,'Opportunities - Raw'!$H:$H,'Consultants - By Rep'!$B$2-1)</f>
        <v>0</v>
      </c>
      <c r="K11" s="34">
        <f ca="1">COUNTIFS('Opportunities - Raw'!$F:$F,'Consultants - By Rep'!$A11,'Opportunities - Raw'!$I:$I,'Consultants - By Rep'!$B$2-1)</f>
        <v>0</v>
      </c>
      <c r="L11" s="33">
        <f ca="1">COUNTIFS('Sales Appointments - Raw'!$I:$I,'Consultants - By Rep'!$A11,'Sales Appointments - Raw'!$E:$E,"&gt;="&amp;'Consultants - By Rep'!$B$3)</f>
        <v>7</v>
      </c>
      <c r="M11" s="23">
        <f ca="1">COUNTIFS('Sales Appointments - Raw'!$I:$I,'Consultants - By Rep'!$A11,'Sales Appointments - Raw'!$E:$E,"&gt;="&amp;'Consultants - By Rep'!$B$3,'Sales Appointments - Raw'!$J:$J,TRUE)</f>
        <v>3</v>
      </c>
      <c r="N11" s="23">
        <f ca="1">SUMIFS('Sales Appointments - Raw'!$O:$O,'Sales Appointments - Raw'!$I:$I,'Consultants - By Rep'!$A11,'Sales Appointments - Raw'!$E:$E,"&gt;="&amp;'Consultants - By Rep'!$B$3)</f>
        <v>4</v>
      </c>
      <c r="O11" s="20">
        <f t="shared" ca="1" si="1"/>
        <v>0.5714285714285714</v>
      </c>
      <c r="P11" s="20">
        <f ca="1">MIN(IFERROR(Q11/(N11-SUMIFS('Sales Appointments - Raw'!$P:$P,'Sales Appointments - Raw'!$E:$E,"&gt;="&amp;'Consultants - By Rep'!$B$3,'Sales Appointments - Raw'!$I:$I,'Consultants - By Rep'!$A11)),0),1)</f>
        <v>0.33333333333333331</v>
      </c>
      <c r="Q11" s="23">
        <f ca="1">COUNTIFS('Opportunities - Raw'!$F:$F,'Consultants - By Rep'!$A11,'Opportunities - Raw'!$B:$B,"&gt;="&amp;'Consultants - By Rep'!$B$3)</f>
        <v>1</v>
      </c>
      <c r="R11" s="23">
        <f ca="1">COUNTIFS('CAD Appointments - Raw'!$H:$H,"Good to Go",'CAD Appointments - Raw'!$E:$E,'Consultants - By Rep'!$A11,'CAD Appointments - Raw'!$G:$G,"&gt;="&amp;'Consultants - By Rep'!$B$3)</f>
        <v>0</v>
      </c>
      <c r="S11" s="23">
        <f ca="1">COUNTIFS('Opportunities - Raw'!$F:$F,'Consultants - By Rep'!$A11,'Opportunities - Raw'!$H:$H,"&gt;="&amp;'Consultants - By Rep'!$B$3)</f>
        <v>0</v>
      </c>
      <c r="T11" s="34">
        <f ca="1">COUNTIFS('Opportunities - Raw'!$F:$F,'Consultants - By Rep'!$A11,'Opportunities - Raw'!$I:$I,"&gt;="&amp;'Consultants - By Rep'!$B$3)</f>
        <v>0</v>
      </c>
      <c r="U11" s="33">
        <f ca="1">COUNTIFS('Sales Appointments - Raw'!$I:$I,'Consultants - By Rep'!$A11,'Sales Appointments - Raw'!$E:$E,"&gt;="&amp;'Consultants - By Rep'!$B$4)</f>
        <v>32</v>
      </c>
      <c r="V11" s="23">
        <f ca="1">COUNTIFS('Sales Appointments - Raw'!$I:$I,'Consultants - By Rep'!$A11,'Sales Appointments - Raw'!$E:$E,"&gt;="&amp;'Consultants - By Rep'!$B$4,'Sales Appointments - Raw'!$J:$J,TRUE)</f>
        <v>19</v>
      </c>
      <c r="W11" s="23">
        <f ca="1">SUMIFS('Sales Appointments - Raw'!$O:$O,'Sales Appointments - Raw'!$I:$I,'Consultants - By Rep'!$A11,'Sales Appointments - Raw'!$E:$E,"&gt;="&amp;'Consultants - By Rep'!$B$4)</f>
        <v>15</v>
      </c>
      <c r="X11" s="20">
        <f t="shared" ca="1" si="2"/>
        <v>0.46875</v>
      </c>
      <c r="Y11" s="20">
        <f ca="1">MIN(IFERROR(Z11/(W11-SUMIFS('Sales Appointments - Raw'!$P:$P,'Sales Appointments - Raw'!$E:$E,"&gt;="&amp;'Consultants - By Rep'!$B$4,'Sales Appointments - Raw'!$I:$I,'Consultants - By Rep'!$A11)),0),1)</f>
        <v>0.61538461538461542</v>
      </c>
      <c r="Z11" s="23">
        <f ca="1">COUNTIFS('Opportunities - Raw'!$F:$F,'Consultants - By Rep'!$A11,'Opportunities - Raw'!$B:$B,"&gt;="&amp;'Consultants - By Rep'!$B$4)</f>
        <v>8</v>
      </c>
      <c r="AA11" s="23">
        <f ca="1">COUNTIFS('Opportunities - Raw'!$F:$F,'Consultants - By Rep'!$A11,'Opportunities - Raw'!$H:$H,"&gt;="&amp;'Consultants - By Rep'!$B$4)</f>
        <v>2</v>
      </c>
      <c r="AB11" s="23">
        <f ca="1">COUNTIFS('CAD Appointments - Raw'!$H:$H,"Good to Go",'CAD Appointments - Raw'!$E:$E,'Consultants - By Rep'!$A11,'CAD Appointments - Raw'!$G:$G,"&gt;="&amp;'Consultants - By Rep'!$B$4)</f>
        <v>0</v>
      </c>
      <c r="AC11" s="20">
        <f ca="1">MIN(IFERROR(AB11/COUNTIFS('CAD Appointments - Raw'!$E:$E,'Consultants - By Rep'!$A11,'CAD Appointments - Raw'!$G:$G,"&gt;="&amp;'Consultants - By Rep'!$B$4),0),1)</f>
        <v>0</v>
      </c>
      <c r="AD11" s="34">
        <f ca="1">COUNTIFS('Opportunities - Raw'!$F:$F,'Consultants - By Rep'!$A11,'Opportunities - Raw'!$I:$I,"&gt;="&amp;'Consultants - By Rep'!$B$4)</f>
        <v>1</v>
      </c>
    </row>
    <row r="12" spans="1:30" x14ac:dyDescent="0.3">
      <c r="A12" s="6" t="s">
        <v>137</v>
      </c>
      <c r="B12" s="6" t="s">
        <v>26</v>
      </c>
      <c r="C12" s="33">
        <f ca="1">COUNTIFS('Sales Appointments - Raw'!$I:$I,'Consultants - By Rep'!$A12,'Sales Appointments - Raw'!$E:$E,'Consultants - By Rep'!$B$2-1)</f>
        <v>1</v>
      </c>
      <c r="D12" s="23">
        <f ca="1">COUNTIFS('Sales Appointments - Raw'!$I:$I,'Consultants - By Rep'!$A12,'Sales Appointments - Raw'!$E:$E,'Consultants - By Rep'!$B$2-1,'Sales Appointments - Raw'!$J:$J,TRUE)</f>
        <v>1</v>
      </c>
      <c r="E12" s="23">
        <f ca="1">SUMIFS('Sales Appointments - Raw'!$O:$O,'Sales Appointments - Raw'!$I:$I,'Consultants - By Rep'!$A12,'Sales Appointments - Raw'!$E:$E,'Consultants - By Rep'!$B$2-1)</f>
        <v>1</v>
      </c>
      <c r="F12" s="20">
        <f t="shared" ca="1" si="0"/>
        <v>1</v>
      </c>
      <c r="G12" s="20">
        <f ca="1">MIN(IFERROR(H12/(E12-SUMIFS('Sales Appointments - Raw'!$P:$P,'Sales Appointments - Raw'!$E:$E,'Consultants - By Rep'!$B$2-1,'Sales Appointments - Raw'!$I:$I,'Consultants - By Rep'!$A12)),0),1)</f>
        <v>0</v>
      </c>
      <c r="H12" s="23">
        <f ca="1">COUNTIFS('Opportunities - Raw'!$F:$F,'Consultants - By Rep'!$A12,'Opportunities - Raw'!$B:$B,'Consultants - By Rep'!$B$2-1)</f>
        <v>0</v>
      </c>
      <c r="I12" s="23">
        <f ca="1">COUNTIFS('CAD Appointments - Raw'!$H:$H,"Good to Go",'CAD Appointments - Raw'!$E:$E,'Consultants - By Rep'!$A12,'CAD Appointments - Raw'!$G:$G,'Consultants - By Rep'!$B$2-1)</f>
        <v>0</v>
      </c>
      <c r="J12" s="23">
        <f ca="1">COUNTIFS('Opportunities - Raw'!$F:$F,'Consultants - By Rep'!$A12,'Opportunities - Raw'!$H:$H,'Consultants - By Rep'!$B$2-1)</f>
        <v>0</v>
      </c>
      <c r="K12" s="34">
        <f ca="1">COUNTIFS('Opportunities - Raw'!$F:$F,'Consultants - By Rep'!$A12,'Opportunities - Raw'!$I:$I,'Consultants - By Rep'!$B$2-1)</f>
        <v>0</v>
      </c>
      <c r="L12" s="33">
        <f ca="1">COUNTIFS('Sales Appointments - Raw'!$I:$I,'Consultants - By Rep'!$A12,'Sales Appointments - Raw'!$E:$E,"&gt;="&amp;'Consultants - By Rep'!$B$3)</f>
        <v>2</v>
      </c>
      <c r="M12" s="23">
        <f ca="1">COUNTIFS('Sales Appointments - Raw'!$I:$I,'Consultants - By Rep'!$A12,'Sales Appointments - Raw'!$E:$E,"&gt;="&amp;'Consultants - By Rep'!$B$3,'Sales Appointments - Raw'!$J:$J,TRUE)</f>
        <v>1</v>
      </c>
      <c r="N12" s="23">
        <f ca="1">SUMIFS('Sales Appointments - Raw'!$O:$O,'Sales Appointments - Raw'!$I:$I,'Consultants - By Rep'!$A12,'Sales Appointments - Raw'!$E:$E,"&gt;="&amp;'Consultants - By Rep'!$B$3)</f>
        <v>1</v>
      </c>
      <c r="O12" s="20">
        <f t="shared" ca="1" si="1"/>
        <v>0.5</v>
      </c>
      <c r="P12" s="20">
        <f ca="1">MIN(IFERROR(Q12/(N12-SUMIFS('Sales Appointments - Raw'!$P:$P,'Sales Appointments - Raw'!$E:$E,"&gt;="&amp;'Consultants - By Rep'!$B$3,'Sales Appointments - Raw'!$I:$I,'Consultants - By Rep'!$A12)),0),1)</f>
        <v>0</v>
      </c>
      <c r="Q12" s="23">
        <f ca="1">COUNTIFS('Opportunities - Raw'!$F:$F,'Consultants - By Rep'!$A12,'Opportunities - Raw'!$B:$B,"&gt;="&amp;'Consultants - By Rep'!$B$3)</f>
        <v>0</v>
      </c>
      <c r="R12" s="23">
        <f ca="1">COUNTIFS('CAD Appointments - Raw'!$H:$H,"Good to Go",'CAD Appointments - Raw'!$E:$E,'Consultants - By Rep'!$A12,'CAD Appointments - Raw'!$G:$G,"&gt;="&amp;'Consultants - By Rep'!$B$3)</f>
        <v>0</v>
      </c>
      <c r="S12" s="23">
        <f ca="1">COUNTIFS('Opportunities - Raw'!$F:$F,'Consultants - By Rep'!$A12,'Opportunities - Raw'!$H:$H,"&gt;="&amp;'Consultants - By Rep'!$B$3)</f>
        <v>0</v>
      </c>
      <c r="T12" s="34">
        <f ca="1">COUNTIFS('Opportunities - Raw'!$F:$F,'Consultants - By Rep'!$A12,'Opportunities - Raw'!$I:$I,"&gt;="&amp;'Consultants - By Rep'!$B$3)</f>
        <v>0</v>
      </c>
      <c r="U12" s="33">
        <f ca="1">COUNTIFS('Sales Appointments - Raw'!$I:$I,'Consultants - By Rep'!$A12,'Sales Appointments - Raw'!$E:$E,"&gt;="&amp;'Consultants - By Rep'!$B$4)</f>
        <v>8</v>
      </c>
      <c r="V12" s="23">
        <f ca="1">COUNTIFS('Sales Appointments - Raw'!$I:$I,'Consultants - By Rep'!$A12,'Sales Appointments - Raw'!$E:$E,"&gt;="&amp;'Consultants - By Rep'!$B$4,'Sales Appointments - Raw'!$J:$J,TRUE)</f>
        <v>5</v>
      </c>
      <c r="W12" s="23">
        <f ca="1">SUMIFS('Sales Appointments - Raw'!$O:$O,'Sales Appointments - Raw'!$I:$I,'Consultants - By Rep'!$A12,'Sales Appointments - Raw'!$E:$E,"&gt;="&amp;'Consultants - By Rep'!$B$4)</f>
        <v>2</v>
      </c>
      <c r="X12" s="20">
        <f t="shared" ca="1" si="2"/>
        <v>0.25</v>
      </c>
      <c r="Y12" s="20">
        <f ca="1">MIN(IFERROR(Z12/(W12-SUMIFS('Sales Appointments - Raw'!$P:$P,'Sales Appointments - Raw'!$E:$E,"&gt;="&amp;'Consultants - By Rep'!$B$4,'Sales Appointments - Raw'!$I:$I,'Consultants - By Rep'!$A12)),0),1)</f>
        <v>0</v>
      </c>
      <c r="Z12" s="23">
        <f ca="1">COUNTIFS('Opportunities - Raw'!$F:$F,'Consultants - By Rep'!$A12,'Opportunities - Raw'!$B:$B,"&gt;="&amp;'Consultants - By Rep'!$B$4)</f>
        <v>0</v>
      </c>
      <c r="AA12" s="23">
        <f ca="1">COUNTIFS('Opportunities - Raw'!$F:$F,'Consultants - By Rep'!$A12,'Opportunities - Raw'!$H:$H,"&gt;="&amp;'Consultants - By Rep'!$B$4)</f>
        <v>0</v>
      </c>
      <c r="AB12" s="23">
        <f ca="1">COUNTIFS('CAD Appointments - Raw'!$H:$H,"Good to Go",'CAD Appointments - Raw'!$E:$E,'Consultants - By Rep'!$A12,'CAD Appointments - Raw'!$G:$G,"&gt;="&amp;'Consultants - By Rep'!$B$4)</f>
        <v>0</v>
      </c>
      <c r="AC12" s="20">
        <f ca="1">MIN(IFERROR(AB12/COUNTIFS('CAD Appointments - Raw'!$E:$E,'Consultants - By Rep'!$A12,'CAD Appointments - Raw'!$G:$G,"&gt;="&amp;'Consultants - By Rep'!$B$4),0),1)</f>
        <v>0</v>
      </c>
      <c r="AD12" s="34">
        <f ca="1">COUNTIFS('Opportunities - Raw'!$F:$F,'Consultants - By Rep'!$A12,'Opportunities - Raw'!$I:$I,"&gt;="&amp;'Consultants - By Rep'!$B$4)</f>
        <v>0</v>
      </c>
    </row>
    <row r="13" spans="1:30" x14ac:dyDescent="0.3">
      <c r="A13" s="6" t="s">
        <v>138</v>
      </c>
      <c r="B13" s="6" t="s">
        <v>26</v>
      </c>
      <c r="C13" s="33">
        <f ca="1">COUNTIFS('Sales Appointments - Raw'!$I:$I,'Consultants - By Rep'!$A13,'Sales Appointments - Raw'!$E:$E,'Consultants - By Rep'!$B$2-1)</f>
        <v>2</v>
      </c>
      <c r="D13" s="23">
        <f ca="1">COUNTIFS('Sales Appointments - Raw'!$I:$I,'Consultants - By Rep'!$A13,'Sales Appointments - Raw'!$E:$E,'Consultants - By Rep'!$B$2-1,'Sales Appointments - Raw'!$J:$J,TRUE)</f>
        <v>2</v>
      </c>
      <c r="E13" s="23">
        <f ca="1">SUMIFS('Sales Appointments - Raw'!$O:$O,'Sales Appointments - Raw'!$I:$I,'Consultants - By Rep'!$A13,'Sales Appointments - Raw'!$E:$E,'Consultants - By Rep'!$B$2-1)</f>
        <v>2</v>
      </c>
      <c r="F13" s="20">
        <f t="shared" ca="1" si="0"/>
        <v>1</v>
      </c>
      <c r="G13" s="20">
        <f ca="1">MIN(IFERROR(H13/(E13-SUMIFS('Sales Appointments - Raw'!$P:$P,'Sales Appointments - Raw'!$E:$E,'Consultants - By Rep'!$B$2-1,'Sales Appointments - Raw'!$I:$I,'Consultants - By Rep'!$A13)),0),1)</f>
        <v>0.5</v>
      </c>
      <c r="H13" s="23">
        <f ca="1">COUNTIFS('Opportunities - Raw'!$F:$F,'Consultants - By Rep'!$A13,'Opportunities - Raw'!$B:$B,'Consultants - By Rep'!$B$2-1)</f>
        <v>1</v>
      </c>
      <c r="I13" s="23">
        <f ca="1">COUNTIFS('CAD Appointments - Raw'!$H:$H,"Good to Go",'CAD Appointments - Raw'!$E:$E,'Consultants - By Rep'!$A13,'CAD Appointments - Raw'!$G:$G,'Consultants - By Rep'!$B$2-1)</f>
        <v>0</v>
      </c>
      <c r="J13" s="23">
        <f ca="1">COUNTIFS('Opportunities - Raw'!$F:$F,'Consultants - By Rep'!$A13,'Opportunities - Raw'!$H:$H,'Consultants - By Rep'!$B$2-1)</f>
        <v>1</v>
      </c>
      <c r="K13" s="34">
        <f ca="1">COUNTIFS('Opportunities - Raw'!$F:$F,'Consultants - By Rep'!$A13,'Opportunities - Raw'!$I:$I,'Consultants - By Rep'!$B$2-1)</f>
        <v>0</v>
      </c>
      <c r="L13" s="33">
        <f ca="1">COUNTIFS('Sales Appointments - Raw'!$I:$I,'Consultants - By Rep'!$A13,'Sales Appointments - Raw'!$E:$E,"&gt;="&amp;'Consultants - By Rep'!$B$3)</f>
        <v>4</v>
      </c>
      <c r="M13" s="23">
        <f ca="1">COUNTIFS('Sales Appointments - Raw'!$I:$I,'Consultants - By Rep'!$A13,'Sales Appointments - Raw'!$E:$E,"&gt;="&amp;'Consultants - By Rep'!$B$3,'Sales Appointments - Raw'!$J:$J,TRUE)</f>
        <v>4</v>
      </c>
      <c r="N13" s="23">
        <f ca="1">SUMIFS('Sales Appointments - Raw'!$O:$O,'Sales Appointments - Raw'!$I:$I,'Consultants - By Rep'!$A13,'Sales Appointments - Raw'!$E:$E,"&gt;="&amp;'Consultants - By Rep'!$B$3)</f>
        <v>3</v>
      </c>
      <c r="O13" s="20">
        <f t="shared" ca="1" si="1"/>
        <v>0.75</v>
      </c>
      <c r="P13" s="20">
        <f ca="1">MIN(IFERROR(Q13/(N13-SUMIFS('Sales Appointments - Raw'!$P:$P,'Sales Appointments - Raw'!$E:$E,"&gt;="&amp;'Consultants - By Rep'!$B$3,'Sales Appointments - Raw'!$I:$I,'Consultants - By Rep'!$A13)),0),1)</f>
        <v>0.33333333333333331</v>
      </c>
      <c r="Q13" s="23">
        <f ca="1">COUNTIFS('Opportunities - Raw'!$F:$F,'Consultants - By Rep'!$A13,'Opportunities - Raw'!$B:$B,"&gt;="&amp;'Consultants - By Rep'!$B$3)</f>
        <v>1</v>
      </c>
      <c r="R13" s="23">
        <f ca="1">COUNTIFS('CAD Appointments - Raw'!$H:$H,"Good to Go",'CAD Appointments - Raw'!$E:$E,'Consultants - By Rep'!$A13,'CAD Appointments - Raw'!$G:$G,"&gt;="&amp;'Consultants - By Rep'!$B$3)</f>
        <v>1</v>
      </c>
      <c r="S13" s="23">
        <f ca="1">COUNTIFS('Opportunities - Raw'!$F:$F,'Consultants - By Rep'!$A13,'Opportunities - Raw'!$H:$H,"&gt;="&amp;'Consultants - By Rep'!$B$3)</f>
        <v>1</v>
      </c>
      <c r="T13" s="34">
        <f ca="1">COUNTIFS('Opportunities - Raw'!$F:$F,'Consultants - By Rep'!$A13,'Opportunities - Raw'!$I:$I,"&gt;="&amp;'Consultants - By Rep'!$B$3)</f>
        <v>0</v>
      </c>
      <c r="U13" s="33">
        <f ca="1">COUNTIFS('Sales Appointments - Raw'!$I:$I,'Consultants - By Rep'!$A13,'Sales Appointments - Raw'!$E:$E,"&gt;="&amp;'Consultants - By Rep'!$B$4)</f>
        <v>22</v>
      </c>
      <c r="V13" s="23">
        <f ca="1">COUNTIFS('Sales Appointments - Raw'!$I:$I,'Consultants - By Rep'!$A13,'Sales Appointments - Raw'!$E:$E,"&gt;="&amp;'Consultants - By Rep'!$B$4,'Sales Appointments - Raw'!$J:$J,TRUE)</f>
        <v>17</v>
      </c>
      <c r="W13" s="23">
        <f ca="1">SUMIFS('Sales Appointments - Raw'!$O:$O,'Sales Appointments - Raw'!$I:$I,'Consultants - By Rep'!$A13,'Sales Appointments - Raw'!$E:$E,"&gt;="&amp;'Consultants - By Rep'!$B$4)</f>
        <v>11</v>
      </c>
      <c r="X13" s="20">
        <f t="shared" ca="1" si="2"/>
        <v>0.5</v>
      </c>
      <c r="Y13" s="20">
        <f ca="1">MIN(IFERROR(Z13/(W13-SUMIFS('Sales Appointments - Raw'!$P:$P,'Sales Appointments - Raw'!$E:$E,"&gt;="&amp;'Consultants - By Rep'!$B$4,'Sales Appointments - Raw'!$I:$I,'Consultants - By Rep'!$A13)),0),1)</f>
        <v>0.45454545454545453</v>
      </c>
      <c r="Z13" s="23">
        <f ca="1">COUNTIFS('Opportunities - Raw'!$F:$F,'Consultants - By Rep'!$A13,'Opportunities - Raw'!$B:$B,"&gt;="&amp;'Consultants - By Rep'!$B$4)</f>
        <v>5</v>
      </c>
      <c r="AA13" s="23">
        <f ca="1">COUNTIFS('Opportunities - Raw'!$F:$F,'Consultants - By Rep'!$A13,'Opportunities - Raw'!$H:$H,"&gt;="&amp;'Consultants - By Rep'!$B$4)</f>
        <v>1</v>
      </c>
      <c r="AB13" s="23">
        <f ca="1">COUNTIFS('CAD Appointments - Raw'!$H:$H,"Good to Go",'CAD Appointments - Raw'!$E:$E,'Consultants - By Rep'!$A13,'CAD Appointments - Raw'!$G:$G,"&gt;="&amp;'Consultants - By Rep'!$B$4)</f>
        <v>1</v>
      </c>
      <c r="AC13" s="20">
        <f ca="1">MIN(IFERROR(AB13/COUNTIFS('CAD Appointments - Raw'!$E:$E,'Consultants - By Rep'!$A13,'CAD Appointments - Raw'!$G:$G,"&gt;="&amp;'Consultants - By Rep'!$B$4),0),1)</f>
        <v>0.125</v>
      </c>
      <c r="AD13" s="34">
        <f ca="1">COUNTIFS('Opportunities - Raw'!$F:$F,'Consultants - By Rep'!$A13,'Opportunities - Raw'!$I:$I,"&gt;="&amp;'Consultants - By Rep'!$B$4)</f>
        <v>1</v>
      </c>
    </row>
    <row r="14" spans="1:30" x14ac:dyDescent="0.3">
      <c r="A14" s="6" t="s">
        <v>139</v>
      </c>
      <c r="B14" s="6" t="s">
        <v>26</v>
      </c>
      <c r="C14" s="33">
        <f ca="1">COUNTIFS('Sales Appointments - Raw'!$I:$I,'Consultants - By Rep'!$A14,'Sales Appointments - Raw'!$E:$E,'Consultants - By Rep'!$B$2-1)</f>
        <v>0</v>
      </c>
      <c r="D14" s="23">
        <f ca="1">COUNTIFS('Sales Appointments - Raw'!$I:$I,'Consultants - By Rep'!$A14,'Sales Appointments - Raw'!$E:$E,'Consultants - By Rep'!$B$2-1,'Sales Appointments - Raw'!$J:$J,TRUE)</f>
        <v>0</v>
      </c>
      <c r="E14" s="23">
        <f ca="1">SUMIFS('Sales Appointments - Raw'!$O:$O,'Sales Appointments - Raw'!$I:$I,'Consultants - By Rep'!$A14,'Sales Appointments - Raw'!$E:$E,'Consultants - By Rep'!$B$2-1)</f>
        <v>0</v>
      </c>
      <c r="F14" s="20">
        <f t="shared" ca="1" si="0"/>
        <v>0</v>
      </c>
      <c r="G14" s="20">
        <f ca="1">MIN(IFERROR(H14/(E14-SUMIFS('Sales Appointments - Raw'!$P:$P,'Sales Appointments - Raw'!$E:$E,'Consultants - By Rep'!$B$2-1,'Sales Appointments - Raw'!$I:$I,'Consultants - By Rep'!$A14)),0),1)</f>
        <v>0</v>
      </c>
      <c r="H14" s="23">
        <f ca="1">COUNTIFS('Opportunities - Raw'!$F:$F,'Consultants - By Rep'!$A14,'Opportunities - Raw'!$B:$B,'Consultants - By Rep'!$B$2-1)</f>
        <v>0</v>
      </c>
      <c r="I14" s="23">
        <f ca="1">COUNTIFS('CAD Appointments - Raw'!$H:$H,"Good to Go",'CAD Appointments - Raw'!$E:$E,'Consultants - By Rep'!$A14,'CAD Appointments - Raw'!$G:$G,'Consultants - By Rep'!$B$2-1)</f>
        <v>0</v>
      </c>
      <c r="J14" s="23">
        <f ca="1">COUNTIFS('Opportunities - Raw'!$F:$F,'Consultants - By Rep'!$A14,'Opportunities - Raw'!$H:$H,'Consultants - By Rep'!$B$2-1)</f>
        <v>1</v>
      </c>
      <c r="K14" s="34">
        <f ca="1">COUNTIFS('Opportunities - Raw'!$F:$F,'Consultants - By Rep'!$A14,'Opportunities - Raw'!$I:$I,'Consultants - By Rep'!$B$2-1)</f>
        <v>0</v>
      </c>
      <c r="L14" s="33">
        <f ca="1">COUNTIFS('Sales Appointments - Raw'!$I:$I,'Consultants - By Rep'!$A14,'Sales Appointments - Raw'!$E:$E,"&gt;="&amp;'Consultants - By Rep'!$B$3)</f>
        <v>0</v>
      </c>
      <c r="M14" s="23">
        <f ca="1">COUNTIFS('Sales Appointments - Raw'!$I:$I,'Consultants - By Rep'!$A14,'Sales Appointments - Raw'!$E:$E,"&gt;="&amp;'Consultants - By Rep'!$B$3,'Sales Appointments - Raw'!$J:$J,TRUE)</f>
        <v>0</v>
      </c>
      <c r="N14" s="23">
        <f ca="1">SUMIFS('Sales Appointments - Raw'!$O:$O,'Sales Appointments - Raw'!$I:$I,'Consultants - By Rep'!$A14,'Sales Appointments - Raw'!$E:$E,"&gt;="&amp;'Consultants - By Rep'!$B$3)</f>
        <v>0</v>
      </c>
      <c r="O14" s="20">
        <f t="shared" ca="1" si="1"/>
        <v>0</v>
      </c>
      <c r="P14" s="20">
        <f ca="1">MIN(IFERROR(Q14/(N14-SUMIFS('Sales Appointments - Raw'!$P:$P,'Sales Appointments - Raw'!$E:$E,"&gt;="&amp;'Consultants - By Rep'!$B$3,'Sales Appointments - Raw'!$I:$I,'Consultants - By Rep'!$A14)),0),1)</f>
        <v>0</v>
      </c>
      <c r="Q14" s="23">
        <f ca="1">COUNTIFS('Opportunities - Raw'!$F:$F,'Consultants - By Rep'!$A14,'Opportunities - Raw'!$B:$B,"&gt;="&amp;'Consultants - By Rep'!$B$3)</f>
        <v>0</v>
      </c>
      <c r="R14" s="23">
        <f ca="1">COUNTIFS('CAD Appointments - Raw'!$H:$H,"Good to Go",'CAD Appointments - Raw'!$E:$E,'Consultants - By Rep'!$A14,'CAD Appointments - Raw'!$G:$G,"&gt;="&amp;'Consultants - By Rep'!$B$3)</f>
        <v>1</v>
      </c>
      <c r="S14" s="23">
        <f ca="1">COUNTIFS('Opportunities - Raw'!$F:$F,'Consultants - By Rep'!$A14,'Opportunities - Raw'!$H:$H,"&gt;="&amp;'Consultants - By Rep'!$B$3)</f>
        <v>1</v>
      </c>
      <c r="T14" s="34">
        <f ca="1">COUNTIFS('Opportunities - Raw'!$F:$F,'Consultants - By Rep'!$A14,'Opportunities - Raw'!$I:$I,"&gt;="&amp;'Consultants - By Rep'!$B$3)</f>
        <v>0</v>
      </c>
      <c r="U14" s="33">
        <f ca="1">COUNTIFS('Sales Appointments - Raw'!$I:$I,'Consultants - By Rep'!$A14,'Sales Appointments - Raw'!$E:$E,"&gt;="&amp;'Consultants - By Rep'!$B$4)</f>
        <v>3</v>
      </c>
      <c r="V14" s="23">
        <f ca="1">COUNTIFS('Sales Appointments - Raw'!$I:$I,'Consultants - By Rep'!$A14,'Sales Appointments - Raw'!$E:$E,"&gt;="&amp;'Consultants - By Rep'!$B$4,'Sales Appointments - Raw'!$J:$J,TRUE)</f>
        <v>0</v>
      </c>
      <c r="W14" s="23">
        <f ca="1">SUMIFS('Sales Appointments - Raw'!$O:$O,'Sales Appointments - Raw'!$I:$I,'Consultants - By Rep'!$A14,'Sales Appointments - Raw'!$E:$E,"&gt;="&amp;'Consultants - By Rep'!$B$4)</f>
        <v>2</v>
      </c>
      <c r="X14" s="20">
        <f t="shared" ca="1" si="2"/>
        <v>0.66666666666666663</v>
      </c>
      <c r="Y14" s="20">
        <f ca="1">MIN(IFERROR(Z14/(W14-SUMIFS('Sales Appointments - Raw'!$P:$P,'Sales Appointments - Raw'!$E:$E,"&gt;="&amp;'Consultants - By Rep'!$B$4,'Sales Appointments - Raw'!$I:$I,'Consultants - By Rep'!$A14)),0),1)</f>
        <v>0.5</v>
      </c>
      <c r="Z14" s="23">
        <f ca="1">COUNTIFS('Opportunities - Raw'!$F:$F,'Consultants - By Rep'!$A14,'Opportunities - Raw'!$B:$B,"&gt;="&amp;'Consultants - By Rep'!$B$4)</f>
        <v>1</v>
      </c>
      <c r="AA14" s="23">
        <f ca="1">COUNTIFS('Opportunities - Raw'!$F:$F,'Consultants - By Rep'!$A14,'Opportunities - Raw'!$H:$H,"&gt;="&amp;'Consultants - By Rep'!$B$4)</f>
        <v>2</v>
      </c>
      <c r="AB14" s="23">
        <f ca="1">COUNTIFS('CAD Appointments - Raw'!$H:$H,"Good to Go",'CAD Appointments - Raw'!$E:$E,'Consultants - By Rep'!$A14,'CAD Appointments - Raw'!$G:$G,"&gt;="&amp;'Consultants - By Rep'!$B$4)</f>
        <v>1</v>
      </c>
      <c r="AC14" s="20">
        <f ca="1">MIN(IFERROR(AB14/COUNTIFS('CAD Appointments - Raw'!$E:$E,'Consultants - By Rep'!$A14,'CAD Appointments - Raw'!$G:$G,"&gt;="&amp;'Consultants - By Rep'!$B$4),0),1)</f>
        <v>0.25</v>
      </c>
      <c r="AD14" s="34">
        <f ca="1">COUNTIFS('Opportunities - Raw'!$F:$F,'Consultants - By Rep'!$A14,'Opportunities - Raw'!$I:$I,"&gt;="&amp;'Consultants - By Rep'!$B$4)</f>
        <v>1</v>
      </c>
    </row>
    <row r="15" spans="1:30" x14ac:dyDescent="0.3">
      <c r="A15" s="6" t="s">
        <v>140</v>
      </c>
      <c r="B15" s="6" t="s">
        <v>20</v>
      </c>
      <c r="C15" s="33">
        <f ca="1">COUNTIFS('Sales Appointments - Raw'!$I:$I,'Consultants - By Rep'!$A15,'Sales Appointments - Raw'!$E:$E,'Consultants - By Rep'!$B$2-1)</f>
        <v>1</v>
      </c>
      <c r="D15" s="23">
        <f ca="1">COUNTIFS('Sales Appointments - Raw'!$I:$I,'Consultants - By Rep'!$A15,'Sales Appointments - Raw'!$E:$E,'Consultants - By Rep'!$B$2-1,'Sales Appointments - Raw'!$J:$J,TRUE)</f>
        <v>1</v>
      </c>
      <c r="E15" s="23">
        <f ca="1">SUMIFS('Sales Appointments - Raw'!$O:$O,'Sales Appointments - Raw'!$I:$I,'Consultants - By Rep'!$A15,'Sales Appointments - Raw'!$E:$E,'Consultants - By Rep'!$B$2-1)</f>
        <v>1</v>
      </c>
      <c r="F15" s="20">
        <f t="shared" ca="1" si="0"/>
        <v>1</v>
      </c>
      <c r="G15" s="20">
        <f ca="1">MIN(IFERROR(H15/(E15-SUMIFS('Sales Appointments - Raw'!$P:$P,'Sales Appointments - Raw'!$E:$E,'Consultants - By Rep'!$B$2-1,'Sales Appointments - Raw'!$I:$I,'Consultants - By Rep'!$A15)),0),1)</f>
        <v>0</v>
      </c>
      <c r="H15" s="23">
        <f ca="1">COUNTIFS('Opportunities - Raw'!$F:$F,'Consultants - By Rep'!$A15,'Opportunities - Raw'!$B:$B,'Consultants - By Rep'!$B$2-1)</f>
        <v>0</v>
      </c>
      <c r="I15" s="23">
        <f ca="1">COUNTIFS('CAD Appointments - Raw'!$H:$H,"Good to Go",'CAD Appointments - Raw'!$E:$E,'Consultants - By Rep'!$A15,'CAD Appointments - Raw'!$G:$G,'Consultants - By Rep'!$B$2-1)</f>
        <v>0</v>
      </c>
      <c r="J15" s="23">
        <f ca="1">COUNTIFS('Opportunities - Raw'!$F:$F,'Consultants - By Rep'!$A15,'Opportunities - Raw'!$H:$H,'Consultants - By Rep'!$B$2-1)</f>
        <v>0</v>
      </c>
      <c r="K15" s="34">
        <f ca="1">COUNTIFS('Opportunities - Raw'!$F:$F,'Consultants - By Rep'!$A15,'Opportunities - Raw'!$I:$I,'Consultants - By Rep'!$B$2-1)</f>
        <v>0</v>
      </c>
      <c r="L15" s="33">
        <f ca="1">COUNTIFS('Sales Appointments - Raw'!$I:$I,'Consultants - By Rep'!$A15,'Sales Appointments - Raw'!$E:$E,"&gt;="&amp;'Consultants - By Rep'!$B$3)</f>
        <v>6</v>
      </c>
      <c r="M15" s="23">
        <f ca="1">COUNTIFS('Sales Appointments - Raw'!$I:$I,'Consultants - By Rep'!$A15,'Sales Appointments - Raw'!$E:$E,"&gt;="&amp;'Consultants - By Rep'!$B$3,'Sales Appointments - Raw'!$J:$J,TRUE)</f>
        <v>6</v>
      </c>
      <c r="N15" s="23">
        <f ca="1">SUMIFS('Sales Appointments - Raw'!$O:$O,'Sales Appointments - Raw'!$I:$I,'Consultants - By Rep'!$A15,'Sales Appointments - Raw'!$E:$E,"&gt;="&amp;'Consultants - By Rep'!$B$3)</f>
        <v>2</v>
      </c>
      <c r="O15" s="20">
        <f t="shared" ca="1" si="1"/>
        <v>0.33333333333333331</v>
      </c>
      <c r="P15" s="20">
        <f ca="1">MIN(IFERROR(Q15/(N15-SUMIFS('Sales Appointments - Raw'!$P:$P,'Sales Appointments - Raw'!$E:$E,"&gt;="&amp;'Consultants - By Rep'!$B$3,'Sales Appointments - Raw'!$I:$I,'Consultants - By Rep'!$A15)),0),1)</f>
        <v>0</v>
      </c>
      <c r="Q15" s="23">
        <f ca="1">COUNTIFS('Opportunities - Raw'!$F:$F,'Consultants - By Rep'!$A15,'Opportunities - Raw'!$B:$B,"&gt;="&amp;'Consultants - By Rep'!$B$3)</f>
        <v>0</v>
      </c>
      <c r="R15" s="23">
        <f ca="1">COUNTIFS('CAD Appointments - Raw'!$H:$H,"Good to Go",'CAD Appointments - Raw'!$E:$E,'Consultants - By Rep'!$A15,'CAD Appointments - Raw'!$G:$G,"&gt;="&amp;'Consultants - By Rep'!$B$3)</f>
        <v>0</v>
      </c>
      <c r="S15" s="23">
        <f ca="1">COUNTIFS('Opportunities - Raw'!$F:$F,'Consultants - By Rep'!$A15,'Opportunities - Raw'!$H:$H,"&gt;="&amp;'Consultants - By Rep'!$B$3)</f>
        <v>0</v>
      </c>
      <c r="T15" s="34">
        <f ca="1">COUNTIFS('Opportunities - Raw'!$F:$F,'Consultants - By Rep'!$A15,'Opportunities - Raw'!$I:$I,"&gt;="&amp;'Consultants - By Rep'!$B$3)</f>
        <v>0</v>
      </c>
      <c r="U15" s="33">
        <f ca="1">COUNTIFS('Sales Appointments - Raw'!$I:$I,'Consultants - By Rep'!$A15,'Sales Appointments - Raw'!$E:$E,"&gt;="&amp;'Consultants - By Rep'!$B$4)</f>
        <v>34</v>
      </c>
      <c r="V15" s="23">
        <f ca="1">COUNTIFS('Sales Appointments - Raw'!$I:$I,'Consultants - By Rep'!$A15,'Sales Appointments - Raw'!$E:$E,"&gt;="&amp;'Consultants - By Rep'!$B$4,'Sales Appointments - Raw'!$J:$J,TRUE)</f>
        <v>18</v>
      </c>
      <c r="W15" s="23">
        <f ca="1">SUMIFS('Sales Appointments - Raw'!$O:$O,'Sales Appointments - Raw'!$I:$I,'Consultants - By Rep'!$A15,'Sales Appointments - Raw'!$E:$E,"&gt;="&amp;'Consultants - By Rep'!$B$4)</f>
        <v>13</v>
      </c>
      <c r="X15" s="20">
        <f t="shared" ca="1" si="2"/>
        <v>0.38235294117647056</v>
      </c>
      <c r="Y15" s="20">
        <f ca="1">MIN(IFERROR(Z15/(W15-SUMIFS('Sales Appointments - Raw'!$P:$P,'Sales Appointments - Raw'!$E:$E,"&gt;="&amp;'Consultants - By Rep'!$B$4,'Sales Appointments - Raw'!$I:$I,'Consultants - By Rep'!$A15)),0),1)</f>
        <v>0.72727272727272729</v>
      </c>
      <c r="Z15" s="23">
        <f ca="1">COUNTIFS('Opportunities - Raw'!$F:$F,'Consultants - By Rep'!$A15,'Opportunities - Raw'!$B:$B,"&gt;="&amp;'Consultants - By Rep'!$B$4)</f>
        <v>8</v>
      </c>
      <c r="AA15" s="23">
        <f ca="1">COUNTIFS('Opportunities - Raw'!$F:$F,'Consultants - By Rep'!$A15,'Opportunities - Raw'!$H:$H,"&gt;="&amp;'Consultants - By Rep'!$B$4)</f>
        <v>1</v>
      </c>
      <c r="AB15" s="23">
        <f ca="1">COUNTIFS('CAD Appointments - Raw'!$H:$H,"Good to Go",'CAD Appointments - Raw'!$E:$E,'Consultants - By Rep'!$A15,'CAD Appointments - Raw'!$G:$G,"&gt;="&amp;'Consultants - By Rep'!$B$4)</f>
        <v>0</v>
      </c>
      <c r="AC15" s="20">
        <f ca="1">MIN(IFERROR(AB15/COUNTIFS('CAD Appointments - Raw'!$E:$E,'Consultants - By Rep'!$A15,'CAD Appointments - Raw'!$G:$G,"&gt;="&amp;'Consultants - By Rep'!$B$4),0),1)</f>
        <v>0</v>
      </c>
      <c r="AD15" s="34">
        <f ca="1">COUNTIFS('Opportunities - Raw'!$F:$F,'Consultants - By Rep'!$A15,'Opportunities - Raw'!$I:$I,"&gt;="&amp;'Consultants - By Rep'!$B$4)</f>
        <v>0</v>
      </c>
    </row>
    <row r="16" spans="1:30" x14ac:dyDescent="0.3">
      <c r="A16" s="6" t="s">
        <v>141</v>
      </c>
      <c r="B16" s="6" t="s">
        <v>23</v>
      </c>
      <c r="C16" s="33">
        <f ca="1">COUNTIFS('Sales Appointments - Raw'!$I:$I,'Consultants - By Rep'!$A16,'Sales Appointments - Raw'!$E:$E,'Consultants - By Rep'!$B$2-1)</f>
        <v>3</v>
      </c>
      <c r="D16" s="23">
        <f ca="1">COUNTIFS('Sales Appointments - Raw'!$I:$I,'Consultants - By Rep'!$A16,'Sales Appointments - Raw'!$E:$E,'Consultants - By Rep'!$B$2-1,'Sales Appointments - Raw'!$J:$J,TRUE)</f>
        <v>2</v>
      </c>
      <c r="E16" s="23">
        <f ca="1">SUMIFS('Sales Appointments - Raw'!$O:$O,'Sales Appointments - Raw'!$I:$I,'Consultants - By Rep'!$A16,'Sales Appointments - Raw'!$E:$E,'Consultants - By Rep'!$B$2-1)</f>
        <v>2</v>
      </c>
      <c r="F16" s="20">
        <f t="shared" ca="1" si="0"/>
        <v>0.66666666666666663</v>
      </c>
      <c r="G16" s="20">
        <f ca="1">MIN(IFERROR(H16/(E16-SUMIFS('Sales Appointments - Raw'!$P:$P,'Sales Appointments - Raw'!$E:$E,'Consultants - By Rep'!$B$2-1,'Sales Appointments - Raw'!$I:$I,'Consultants - By Rep'!$A16)),0),1)</f>
        <v>0.5</v>
      </c>
      <c r="H16" s="23">
        <f ca="1">COUNTIFS('Opportunities - Raw'!$F:$F,'Consultants - By Rep'!$A16,'Opportunities - Raw'!$B:$B,'Consultants - By Rep'!$B$2-1)</f>
        <v>1</v>
      </c>
      <c r="I16" s="23">
        <f ca="1">COUNTIFS('CAD Appointments - Raw'!$H:$H,"Good to Go",'CAD Appointments - Raw'!$E:$E,'Consultants - By Rep'!$A16,'CAD Appointments - Raw'!$G:$G,'Consultants - By Rep'!$B$2-1)</f>
        <v>1</v>
      </c>
      <c r="J16" s="23">
        <f ca="1">COUNTIFS('Opportunities - Raw'!$F:$F,'Consultants - By Rep'!$A16,'Opportunities - Raw'!$H:$H,'Consultants - By Rep'!$B$2-1)</f>
        <v>0</v>
      </c>
      <c r="K16" s="34">
        <f ca="1">COUNTIFS('Opportunities - Raw'!$F:$F,'Consultants - By Rep'!$A16,'Opportunities - Raw'!$I:$I,'Consultants - By Rep'!$B$2-1)</f>
        <v>0</v>
      </c>
      <c r="L16" s="33">
        <f ca="1">COUNTIFS('Sales Appointments - Raw'!$I:$I,'Consultants - By Rep'!$A16,'Sales Appointments - Raw'!$E:$E,"&gt;="&amp;'Consultants - By Rep'!$B$3)</f>
        <v>9</v>
      </c>
      <c r="M16" s="23">
        <f ca="1">COUNTIFS('Sales Appointments - Raw'!$I:$I,'Consultants - By Rep'!$A16,'Sales Appointments - Raw'!$E:$E,"&gt;="&amp;'Consultants - By Rep'!$B$3,'Sales Appointments - Raw'!$J:$J,TRUE)</f>
        <v>6</v>
      </c>
      <c r="N16" s="23">
        <f ca="1">SUMIFS('Sales Appointments - Raw'!$O:$O,'Sales Appointments - Raw'!$I:$I,'Consultants - By Rep'!$A16,'Sales Appointments - Raw'!$E:$E,"&gt;="&amp;'Consultants - By Rep'!$B$3)</f>
        <v>5</v>
      </c>
      <c r="O16" s="20">
        <f t="shared" ca="1" si="1"/>
        <v>0.55555555555555558</v>
      </c>
      <c r="P16" s="20">
        <f ca="1">MIN(IFERROR(Q16/(N16-SUMIFS('Sales Appointments - Raw'!$P:$P,'Sales Appointments - Raw'!$E:$E,"&gt;="&amp;'Consultants - By Rep'!$B$3,'Sales Appointments - Raw'!$I:$I,'Consultants - By Rep'!$A16)),0),1)</f>
        <v>0.75</v>
      </c>
      <c r="Q16" s="23">
        <f ca="1">COUNTIFS('Opportunities - Raw'!$F:$F,'Consultants - By Rep'!$A16,'Opportunities - Raw'!$B:$B,"&gt;="&amp;'Consultants - By Rep'!$B$3)</f>
        <v>3</v>
      </c>
      <c r="R16" s="23">
        <f ca="1">COUNTIFS('CAD Appointments - Raw'!$H:$H,"Good to Go",'CAD Appointments - Raw'!$E:$E,'Consultants - By Rep'!$A16,'CAD Appointments - Raw'!$G:$G,"&gt;="&amp;'Consultants - By Rep'!$B$3)</f>
        <v>2</v>
      </c>
      <c r="S16" s="23">
        <f ca="1">COUNTIFS('Opportunities - Raw'!$F:$F,'Consultants - By Rep'!$A16,'Opportunities - Raw'!$H:$H,"&gt;="&amp;'Consultants - By Rep'!$B$3)</f>
        <v>0</v>
      </c>
      <c r="T16" s="34">
        <f ca="1">COUNTIFS('Opportunities - Raw'!$F:$F,'Consultants - By Rep'!$A16,'Opportunities - Raw'!$I:$I,"&gt;="&amp;'Consultants - By Rep'!$B$3)</f>
        <v>0</v>
      </c>
      <c r="U16" s="33">
        <f ca="1">COUNTIFS('Sales Appointments - Raw'!$I:$I,'Consultants - By Rep'!$A16,'Sales Appointments - Raw'!$E:$E,"&gt;="&amp;'Consultants - By Rep'!$B$4)</f>
        <v>32</v>
      </c>
      <c r="V16" s="23">
        <f ca="1">COUNTIFS('Sales Appointments - Raw'!$I:$I,'Consultants - By Rep'!$A16,'Sales Appointments - Raw'!$E:$E,"&gt;="&amp;'Consultants - By Rep'!$B$4,'Sales Appointments - Raw'!$J:$J,TRUE)</f>
        <v>25</v>
      </c>
      <c r="W16" s="23">
        <f ca="1">SUMIFS('Sales Appointments - Raw'!$O:$O,'Sales Appointments - Raw'!$I:$I,'Consultants - By Rep'!$A16,'Sales Appointments - Raw'!$E:$E,"&gt;="&amp;'Consultants - By Rep'!$B$4)</f>
        <v>15</v>
      </c>
      <c r="X16" s="20">
        <f t="shared" ca="1" si="2"/>
        <v>0.46875</v>
      </c>
      <c r="Y16" s="20">
        <f ca="1">MIN(IFERROR(Z16/(W16-SUMIFS('Sales Appointments - Raw'!$P:$P,'Sales Appointments - Raw'!$E:$E,"&gt;="&amp;'Consultants - By Rep'!$B$4,'Sales Appointments - Raw'!$I:$I,'Consultants - By Rep'!$A16)),0),1)</f>
        <v>0.91666666666666663</v>
      </c>
      <c r="Z16" s="23">
        <f ca="1">COUNTIFS('Opportunities - Raw'!$F:$F,'Consultants - By Rep'!$A16,'Opportunities - Raw'!$B:$B,"&gt;="&amp;'Consultants - By Rep'!$B$4)</f>
        <v>11</v>
      </c>
      <c r="AA16" s="23">
        <f ca="1">COUNTIFS('Opportunities - Raw'!$F:$F,'Consultants - By Rep'!$A16,'Opportunities - Raw'!$H:$H,"&gt;="&amp;'Consultants - By Rep'!$B$4)</f>
        <v>0</v>
      </c>
      <c r="AB16" s="23">
        <f ca="1">COUNTIFS('CAD Appointments - Raw'!$H:$H,"Good to Go",'CAD Appointments - Raw'!$E:$E,'Consultants - By Rep'!$A16,'CAD Appointments - Raw'!$G:$G,"&gt;="&amp;'Consultants - By Rep'!$B$4)</f>
        <v>2</v>
      </c>
      <c r="AC16" s="20">
        <f ca="1">MIN(IFERROR(AB16/COUNTIFS('CAD Appointments - Raw'!$E:$E,'Consultants - By Rep'!$A16,'CAD Appointments - Raw'!$G:$G,"&gt;="&amp;'Consultants - By Rep'!$B$4),0),1)</f>
        <v>0.18181818181818182</v>
      </c>
      <c r="AD16" s="34">
        <f ca="1">COUNTIFS('Opportunities - Raw'!$F:$F,'Consultants - By Rep'!$A16,'Opportunities - Raw'!$I:$I,"&gt;="&amp;'Consultants - By Rep'!$B$4)</f>
        <v>0</v>
      </c>
    </row>
    <row r="17" spans="1:30" x14ac:dyDescent="0.3">
      <c r="A17" s="6" t="s">
        <v>64</v>
      </c>
      <c r="B17" s="6" t="s">
        <v>20</v>
      </c>
      <c r="C17" s="33">
        <f ca="1">COUNTIFS('Sales Appointments - Raw'!$I:$I,'Consultants - By Rep'!$A17,'Sales Appointments - Raw'!$E:$E,'Consultants - By Rep'!$B$2-1)</f>
        <v>0</v>
      </c>
      <c r="D17" s="23">
        <f ca="1">COUNTIFS('Sales Appointments - Raw'!$I:$I,'Consultants - By Rep'!$A17,'Sales Appointments - Raw'!$E:$E,'Consultants - By Rep'!$B$2-1,'Sales Appointments - Raw'!$J:$J,TRUE)</f>
        <v>0</v>
      </c>
      <c r="E17" s="23">
        <f ca="1">SUMIFS('Sales Appointments - Raw'!$O:$O,'Sales Appointments - Raw'!$I:$I,'Consultants - By Rep'!$A17,'Sales Appointments - Raw'!$E:$E,'Consultants - By Rep'!$B$2-1)</f>
        <v>0</v>
      </c>
      <c r="F17" s="20">
        <f t="shared" ca="1" si="0"/>
        <v>0</v>
      </c>
      <c r="G17" s="20">
        <f ca="1">MIN(IFERROR(H17/(E17-SUMIFS('Sales Appointments - Raw'!$P:$P,'Sales Appointments - Raw'!$E:$E,'Consultants - By Rep'!$B$2-1,'Sales Appointments - Raw'!$I:$I,'Consultants - By Rep'!$A17)),0),1)</f>
        <v>0</v>
      </c>
      <c r="H17" s="23">
        <f ca="1">COUNTIFS('Opportunities - Raw'!$F:$F,'Consultants - By Rep'!$A17,'Opportunities - Raw'!$B:$B,'Consultants - By Rep'!$B$2-1)</f>
        <v>0</v>
      </c>
      <c r="I17" s="23">
        <f ca="1">COUNTIFS('CAD Appointments - Raw'!$H:$H,"Good to Go",'CAD Appointments - Raw'!$E:$E,'Consultants - By Rep'!$A17,'CAD Appointments - Raw'!$G:$G,'Consultants - By Rep'!$B$2-1)</f>
        <v>0</v>
      </c>
      <c r="J17" s="23">
        <f ca="1">COUNTIFS('Opportunities - Raw'!$F:$F,'Consultants - By Rep'!$A17,'Opportunities - Raw'!$H:$H,'Consultants - By Rep'!$B$2-1)</f>
        <v>0</v>
      </c>
      <c r="K17" s="34">
        <f ca="1">COUNTIFS('Opportunities - Raw'!$F:$F,'Consultants - By Rep'!$A17,'Opportunities - Raw'!$I:$I,'Consultants - By Rep'!$B$2-1)</f>
        <v>0</v>
      </c>
      <c r="L17" s="33">
        <f ca="1">COUNTIFS('Sales Appointments - Raw'!$I:$I,'Consultants - By Rep'!$A17,'Sales Appointments - Raw'!$E:$E,"&gt;="&amp;'Consultants - By Rep'!$B$3)</f>
        <v>6</v>
      </c>
      <c r="M17" s="23">
        <f ca="1">COUNTIFS('Sales Appointments - Raw'!$I:$I,'Consultants - By Rep'!$A17,'Sales Appointments - Raw'!$E:$E,"&gt;="&amp;'Consultants - By Rep'!$B$3,'Sales Appointments - Raw'!$J:$J,TRUE)</f>
        <v>2</v>
      </c>
      <c r="N17" s="23">
        <f ca="1">SUMIFS('Sales Appointments - Raw'!$O:$O,'Sales Appointments - Raw'!$I:$I,'Consultants - By Rep'!$A17,'Sales Appointments - Raw'!$E:$E,"&gt;="&amp;'Consultants - By Rep'!$B$3)</f>
        <v>1</v>
      </c>
      <c r="O17" s="20">
        <f t="shared" ca="1" si="1"/>
        <v>0.16666666666666666</v>
      </c>
      <c r="P17" s="20">
        <f ca="1">MIN(IFERROR(Q17/(N17-SUMIFS('Sales Appointments - Raw'!$P:$P,'Sales Appointments - Raw'!$E:$E,"&gt;="&amp;'Consultants - By Rep'!$B$3,'Sales Appointments - Raw'!$I:$I,'Consultants - By Rep'!$A17)),0),1)</f>
        <v>0</v>
      </c>
      <c r="Q17" s="23">
        <f ca="1">COUNTIFS('Opportunities - Raw'!$F:$F,'Consultants - By Rep'!$A17,'Opportunities - Raw'!$B:$B,"&gt;="&amp;'Consultants - By Rep'!$B$3)</f>
        <v>0</v>
      </c>
      <c r="R17" s="23">
        <f ca="1">COUNTIFS('CAD Appointments - Raw'!$H:$H,"Good to Go",'CAD Appointments - Raw'!$E:$E,'Consultants - By Rep'!$A17,'CAD Appointments - Raw'!$G:$G,"&gt;="&amp;'Consultants - By Rep'!$B$3)</f>
        <v>0</v>
      </c>
      <c r="S17" s="23">
        <f ca="1">COUNTIFS('Opportunities - Raw'!$F:$F,'Consultants - By Rep'!$A17,'Opportunities - Raw'!$H:$H,"&gt;="&amp;'Consultants - By Rep'!$B$3)</f>
        <v>1</v>
      </c>
      <c r="T17" s="34">
        <f ca="1">COUNTIFS('Opportunities - Raw'!$F:$F,'Consultants - By Rep'!$A17,'Opportunities - Raw'!$I:$I,"&gt;="&amp;'Consultants - By Rep'!$B$3)</f>
        <v>0</v>
      </c>
      <c r="U17" s="33">
        <f ca="1">COUNTIFS('Sales Appointments - Raw'!$I:$I,'Consultants - By Rep'!$A17,'Sales Appointments - Raw'!$E:$E,"&gt;="&amp;'Consultants - By Rep'!$B$4)</f>
        <v>31</v>
      </c>
      <c r="V17" s="23">
        <f ca="1">COUNTIFS('Sales Appointments - Raw'!$I:$I,'Consultants - By Rep'!$A17,'Sales Appointments - Raw'!$E:$E,"&gt;="&amp;'Consultants - By Rep'!$B$4,'Sales Appointments - Raw'!$J:$J,TRUE)</f>
        <v>14</v>
      </c>
      <c r="W17" s="23">
        <f ca="1">SUMIFS('Sales Appointments - Raw'!$O:$O,'Sales Appointments - Raw'!$I:$I,'Consultants - By Rep'!$A17,'Sales Appointments - Raw'!$E:$E,"&gt;="&amp;'Consultants - By Rep'!$B$4)</f>
        <v>8</v>
      </c>
      <c r="X17" s="20">
        <f t="shared" ca="1" si="2"/>
        <v>0.25806451612903225</v>
      </c>
      <c r="Y17" s="20">
        <f ca="1">MIN(IFERROR(Z17/(W17-SUMIFS('Sales Appointments - Raw'!$P:$P,'Sales Appointments - Raw'!$E:$E,"&gt;="&amp;'Consultants - By Rep'!$B$4,'Sales Appointments - Raw'!$I:$I,'Consultants - By Rep'!$A17)),0),1)</f>
        <v>0.42857142857142855</v>
      </c>
      <c r="Z17" s="23">
        <f ca="1">COUNTIFS('Opportunities - Raw'!$F:$F,'Consultants - By Rep'!$A17,'Opportunities - Raw'!$B:$B,"&gt;="&amp;'Consultants - By Rep'!$B$4)</f>
        <v>3</v>
      </c>
      <c r="AA17" s="23">
        <f ca="1">COUNTIFS('Opportunities - Raw'!$F:$F,'Consultants - By Rep'!$A17,'Opportunities - Raw'!$H:$H,"&gt;="&amp;'Consultants - By Rep'!$B$4)</f>
        <v>2</v>
      </c>
      <c r="AB17" s="23">
        <f ca="1">COUNTIFS('CAD Appointments - Raw'!$H:$H,"Good to Go",'CAD Appointments - Raw'!$E:$E,'Consultants - By Rep'!$A17,'CAD Appointments - Raw'!$G:$G,"&gt;="&amp;'Consultants - By Rep'!$B$4)</f>
        <v>1</v>
      </c>
      <c r="AC17" s="20">
        <f ca="1">MIN(IFERROR(AB17/COUNTIFS('CAD Appointments - Raw'!$E:$E,'Consultants - By Rep'!$A17,'CAD Appointments - Raw'!$G:$G,"&gt;="&amp;'Consultants - By Rep'!$B$4),0),1)</f>
        <v>0.1111111111111111</v>
      </c>
      <c r="AD17" s="34">
        <f ca="1">COUNTIFS('Opportunities - Raw'!$F:$F,'Consultants - By Rep'!$A17,'Opportunities - Raw'!$I:$I,"&gt;="&amp;'Consultants - By Rep'!$B$4)</f>
        <v>0</v>
      </c>
    </row>
    <row r="18" spans="1:30" x14ac:dyDescent="0.3">
      <c r="A18" s="6" t="s">
        <v>142</v>
      </c>
      <c r="B18" s="6" t="s">
        <v>22</v>
      </c>
      <c r="C18" s="33">
        <f ca="1">COUNTIFS('Sales Appointments - Raw'!$I:$I,'Consultants - By Rep'!$A18,'Sales Appointments - Raw'!$E:$E,'Consultants - By Rep'!$B$2-1)</f>
        <v>3</v>
      </c>
      <c r="D18" s="23">
        <f ca="1">COUNTIFS('Sales Appointments - Raw'!$I:$I,'Consultants - By Rep'!$A18,'Sales Appointments - Raw'!$E:$E,'Consultants - By Rep'!$B$2-1,'Sales Appointments - Raw'!$J:$J,TRUE)</f>
        <v>1</v>
      </c>
      <c r="E18" s="23">
        <f ca="1">SUMIFS('Sales Appointments - Raw'!$O:$O,'Sales Appointments - Raw'!$I:$I,'Consultants - By Rep'!$A18,'Sales Appointments - Raw'!$E:$E,'Consultants - By Rep'!$B$2-1)</f>
        <v>0</v>
      </c>
      <c r="F18" s="20">
        <f t="shared" ca="1" si="0"/>
        <v>0</v>
      </c>
      <c r="G18" s="20">
        <f ca="1">MIN(IFERROR(H18/(E18-SUMIFS('Sales Appointments - Raw'!$P:$P,'Sales Appointments - Raw'!$E:$E,'Consultants - By Rep'!$B$2-1,'Sales Appointments - Raw'!$I:$I,'Consultants - By Rep'!$A18)),0),1)</f>
        <v>0</v>
      </c>
      <c r="H18" s="23">
        <f ca="1">COUNTIFS('Opportunities - Raw'!$F:$F,'Consultants - By Rep'!$A18,'Opportunities - Raw'!$B:$B,'Consultants - By Rep'!$B$2-1)</f>
        <v>0</v>
      </c>
      <c r="I18" s="23">
        <f ca="1">COUNTIFS('CAD Appointments - Raw'!$H:$H,"Good to Go",'CAD Appointments - Raw'!$E:$E,'Consultants - By Rep'!$A18,'CAD Appointments - Raw'!$G:$G,'Consultants - By Rep'!$B$2-1)</f>
        <v>0</v>
      </c>
      <c r="J18" s="23">
        <f ca="1">COUNTIFS('Opportunities - Raw'!$F:$F,'Consultants - By Rep'!$A18,'Opportunities - Raw'!$H:$H,'Consultants - By Rep'!$B$2-1)</f>
        <v>0</v>
      </c>
      <c r="K18" s="34">
        <f ca="1">COUNTIFS('Opportunities - Raw'!$F:$F,'Consultants - By Rep'!$A18,'Opportunities - Raw'!$I:$I,'Consultants - By Rep'!$B$2-1)</f>
        <v>0</v>
      </c>
      <c r="L18" s="33">
        <f ca="1">COUNTIFS('Sales Appointments - Raw'!$I:$I,'Consultants - By Rep'!$A18,'Sales Appointments - Raw'!$E:$E,"&gt;="&amp;'Consultants - By Rep'!$B$3)</f>
        <v>8</v>
      </c>
      <c r="M18" s="23">
        <f ca="1">COUNTIFS('Sales Appointments - Raw'!$I:$I,'Consultants - By Rep'!$A18,'Sales Appointments - Raw'!$E:$E,"&gt;="&amp;'Consultants - By Rep'!$B$3,'Sales Appointments - Raw'!$J:$J,TRUE)</f>
        <v>4</v>
      </c>
      <c r="N18" s="23">
        <f ca="1">SUMIFS('Sales Appointments - Raw'!$O:$O,'Sales Appointments - Raw'!$I:$I,'Consultants - By Rep'!$A18,'Sales Appointments - Raw'!$E:$E,"&gt;="&amp;'Consultants - By Rep'!$B$3)</f>
        <v>3</v>
      </c>
      <c r="O18" s="20">
        <f t="shared" ca="1" si="1"/>
        <v>0.375</v>
      </c>
      <c r="P18" s="20">
        <f ca="1">MIN(IFERROR(Q18/(N18-SUMIFS('Sales Appointments - Raw'!$P:$P,'Sales Appointments - Raw'!$E:$E,"&gt;="&amp;'Consultants - By Rep'!$B$3,'Sales Appointments - Raw'!$I:$I,'Consultants - By Rep'!$A18)),0),1)</f>
        <v>0</v>
      </c>
      <c r="Q18" s="23">
        <f ca="1">COUNTIFS('Opportunities - Raw'!$F:$F,'Consultants - By Rep'!$A18,'Opportunities - Raw'!$B:$B,"&gt;="&amp;'Consultants - By Rep'!$B$3)</f>
        <v>0</v>
      </c>
      <c r="R18" s="23">
        <f ca="1">COUNTIFS('CAD Appointments - Raw'!$H:$H,"Good to Go",'CAD Appointments - Raw'!$E:$E,'Consultants - By Rep'!$A18,'CAD Appointments - Raw'!$G:$G,"&gt;="&amp;'Consultants - By Rep'!$B$3)</f>
        <v>0</v>
      </c>
      <c r="S18" s="23">
        <f ca="1">COUNTIFS('Opportunities - Raw'!$F:$F,'Consultants - By Rep'!$A18,'Opportunities - Raw'!$H:$H,"&gt;="&amp;'Consultants - By Rep'!$B$3)</f>
        <v>0</v>
      </c>
      <c r="T18" s="34">
        <f ca="1">COUNTIFS('Opportunities - Raw'!$F:$F,'Consultants - By Rep'!$A18,'Opportunities - Raw'!$I:$I,"&gt;="&amp;'Consultants - By Rep'!$B$3)</f>
        <v>0</v>
      </c>
      <c r="U18" s="33">
        <f ca="1">COUNTIFS('Sales Appointments - Raw'!$I:$I,'Consultants - By Rep'!$A18,'Sales Appointments - Raw'!$E:$E,"&gt;="&amp;'Consultants - By Rep'!$B$4)</f>
        <v>25</v>
      </c>
      <c r="V18" s="23">
        <f ca="1">COUNTIFS('Sales Appointments - Raw'!$I:$I,'Consultants - By Rep'!$A18,'Sales Appointments - Raw'!$E:$E,"&gt;="&amp;'Consultants - By Rep'!$B$4,'Sales Appointments - Raw'!$J:$J,TRUE)</f>
        <v>14</v>
      </c>
      <c r="W18" s="23">
        <f ca="1">SUMIFS('Sales Appointments - Raw'!$O:$O,'Sales Appointments - Raw'!$I:$I,'Consultants - By Rep'!$A18,'Sales Appointments - Raw'!$E:$E,"&gt;="&amp;'Consultants - By Rep'!$B$4)</f>
        <v>12</v>
      </c>
      <c r="X18" s="20">
        <f t="shared" ca="1" si="2"/>
        <v>0.48</v>
      </c>
      <c r="Y18" s="20">
        <f ca="1">MIN(IFERROR(Z18/(W18-SUMIFS('Sales Appointments - Raw'!$P:$P,'Sales Appointments - Raw'!$E:$E,"&gt;="&amp;'Consultants - By Rep'!$B$4,'Sales Appointments - Raw'!$I:$I,'Consultants - By Rep'!$A18)),0),1)</f>
        <v>0.33333333333333331</v>
      </c>
      <c r="Z18" s="23">
        <f ca="1">COUNTIFS('Opportunities - Raw'!$F:$F,'Consultants - By Rep'!$A18,'Opportunities - Raw'!$B:$B,"&gt;="&amp;'Consultants - By Rep'!$B$4)</f>
        <v>4</v>
      </c>
      <c r="AA18" s="23">
        <f ca="1">COUNTIFS('Opportunities - Raw'!$F:$F,'Consultants - By Rep'!$A18,'Opportunities - Raw'!$H:$H,"&gt;="&amp;'Consultants - By Rep'!$B$4)</f>
        <v>1</v>
      </c>
      <c r="AB18" s="23">
        <f ca="1">COUNTIFS('CAD Appointments - Raw'!$H:$H,"Good to Go",'CAD Appointments - Raw'!$E:$E,'Consultants - By Rep'!$A18,'CAD Appointments - Raw'!$G:$G,"&gt;="&amp;'Consultants - By Rep'!$B$4)</f>
        <v>0</v>
      </c>
      <c r="AC18" s="20">
        <f ca="1">MIN(IFERROR(AB18/COUNTIFS('CAD Appointments - Raw'!$E:$E,'Consultants - By Rep'!$A18,'CAD Appointments - Raw'!$G:$G,"&gt;="&amp;'Consultants - By Rep'!$B$4),0),1)</f>
        <v>0</v>
      </c>
      <c r="AD18" s="34">
        <f ca="1">COUNTIFS('Opportunities - Raw'!$F:$F,'Consultants - By Rep'!$A18,'Opportunities - Raw'!$I:$I,"&gt;="&amp;'Consultants - By Rep'!$B$4)</f>
        <v>1</v>
      </c>
    </row>
    <row r="19" spans="1:30" x14ac:dyDescent="0.3">
      <c r="A19" s="6" t="s">
        <v>143</v>
      </c>
      <c r="B19" s="6" t="s">
        <v>21</v>
      </c>
      <c r="C19" s="33">
        <f ca="1">COUNTIFS('Sales Appointments - Raw'!$I:$I,'Consultants - By Rep'!$A19,'Sales Appointments - Raw'!$E:$E,'Consultants - By Rep'!$B$2-1)</f>
        <v>1</v>
      </c>
      <c r="D19" s="23">
        <f ca="1">COUNTIFS('Sales Appointments - Raw'!$I:$I,'Consultants - By Rep'!$A19,'Sales Appointments - Raw'!$E:$E,'Consultants - By Rep'!$B$2-1,'Sales Appointments - Raw'!$J:$J,TRUE)</f>
        <v>0</v>
      </c>
      <c r="E19" s="23">
        <f ca="1">SUMIFS('Sales Appointments - Raw'!$O:$O,'Sales Appointments - Raw'!$I:$I,'Consultants - By Rep'!$A19,'Sales Appointments - Raw'!$E:$E,'Consultants - By Rep'!$B$2-1)</f>
        <v>0</v>
      </c>
      <c r="F19" s="20">
        <f t="shared" ca="1" si="0"/>
        <v>0</v>
      </c>
      <c r="G19" s="20">
        <f ca="1">MIN(IFERROR(H19/(E19-SUMIFS('Sales Appointments - Raw'!$P:$P,'Sales Appointments - Raw'!$E:$E,'Consultants - By Rep'!$B$2-1,'Sales Appointments - Raw'!$I:$I,'Consultants - By Rep'!$A19)),0),1)</f>
        <v>0</v>
      </c>
      <c r="H19" s="23">
        <f ca="1">COUNTIFS('Opportunities - Raw'!$F:$F,'Consultants - By Rep'!$A19,'Opportunities - Raw'!$B:$B,'Consultants - By Rep'!$B$2-1)</f>
        <v>0</v>
      </c>
      <c r="I19" s="23">
        <f ca="1">COUNTIFS('CAD Appointments - Raw'!$H:$H,"Good to Go",'CAD Appointments - Raw'!$E:$E,'Consultants - By Rep'!$A19,'CAD Appointments - Raw'!$G:$G,'Consultants - By Rep'!$B$2-1)</f>
        <v>0</v>
      </c>
      <c r="J19" s="23">
        <f ca="1">COUNTIFS('Opportunities - Raw'!$F:$F,'Consultants - By Rep'!$A19,'Opportunities - Raw'!$H:$H,'Consultants - By Rep'!$B$2-1)</f>
        <v>0</v>
      </c>
      <c r="K19" s="34">
        <f ca="1">COUNTIFS('Opportunities - Raw'!$F:$F,'Consultants - By Rep'!$A19,'Opportunities - Raw'!$I:$I,'Consultants - By Rep'!$B$2-1)</f>
        <v>0</v>
      </c>
      <c r="L19" s="33">
        <f ca="1">COUNTIFS('Sales Appointments - Raw'!$I:$I,'Consultants - By Rep'!$A19,'Sales Appointments - Raw'!$E:$E,"&gt;="&amp;'Consultants - By Rep'!$B$3)</f>
        <v>3</v>
      </c>
      <c r="M19" s="23">
        <f ca="1">COUNTIFS('Sales Appointments - Raw'!$I:$I,'Consultants - By Rep'!$A19,'Sales Appointments - Raw'!$E:$E,"&gt;="&amp;'Consultants - By Rep'!$B$3,'Sales Appointments - Raw'!$J:$J,TRUE)</f>
        <v>1</v>
      </c>
      <c r="N19" s="23">
        <f ca="1">SUMIFS('Sales Appointments - Raw'!$O:$O,'Sales Appointments - Raw'!$I:$I,'Consultants - By Rep'!$A19,'Sales Appointments - Raw'!$E:$E,"&gt;="&amp;'Consultants - By Rep'!$B$3)</f>
        <v>0</v>
      </c>
      <c r="O19" s="20">
        <f t="shared" ca="1" si="1"/>
        <v>0</v>
      </c>
      <c r="P19" s="20">
        <f ca="1">MIN(IFERROR(Q19/(N19-SUMIFS('Sales Appointments - Raw'!$P:$P,'Sales Appointments - Raw'!$E:$E,"&gt;="&amp;'Consultants - By Rep'!$B$3,'Sales Appointments - Raw'!$I:$I,'Consultants - By Rep'!$A19)),0),1)</f>
        <v>0</v>
      </c>
      <c r="Q19" s="23">
        <f ca="1">COUNTIFS('Opportunities - Raw'!$F:$F,'Consultants - By Rep'!$A19,'Opportunities - Raw'!$B:$B,"&gt;="&amp;'Consultants - By Rep'!$B$3)</f>
        <v>0</v>
      </c>
      <c r="R19" s="23">
        <f ca="1">COUNTIFS('CAD Appointments - Raw'!$H:$H,"Good to Go",'CAD Appointments - Raw'!$E:$E,'Consultants - By Rep'!$A19,'CAD Appointments - Raw'!$G:$G,"&gt;="&amp;'Consultants - By Rep'!$B$3)</f>
        <v>0</v>
      </c>
      <c r="S19" s="23">
        <f ca="1">COUNTIFS('Opportunities - Raw'!$F:$F,'Consultants - By Rep'!$A19,'Opportunities - Raw'!$H:$H,"&gt;="&amp;'Consultants - By Rep'!$B$3)</f>
        <v>0</v>
      </c>
      <c r="T19" s="34">
        <f ca="1">COUNTIFS('Opportunities - Raw'!$F:$F,'Consultants - By Rep'!$A19,'Opportunities - Raw'!$I:$I,"&gt;="&amp;'Consultants - By Rep'!$B$3)</f>
        <v>0</v>
      </c>
      <c r="U19" s="33">
        <f ca="1">COUNTIFS('Sales Appointments - Raw'!$I:$I,'Consultants - By Rep'!$A19,'Sales Appointments - Raw'!$E:$E,"&gt;="&amp;'Consultants - By Rep'!$B$4)</f>
        <v>6</v>
      </c>
      <c r="V19" s="23">
        <f ca="1">COUNTIFS('Sales Appointments - Raw'!$I:$I,'Consultants - By Rep'!$A19,'Sales Appointments - Raw'!$E:$E,"&gt;="&amp;'Consultants - By Rep'!$B$4,'Sales Appointments - Raw'!$J:$J,TRUE)</f>
        <v>1</v>
      </c>
      <c r="W19" s="23">
        <f ca="1">SUMIFS('Sales Appointments - Raw'!$O:$O,'Sales Appointments - Raw'!$I:$I,'Consultants - By Rep'!$A19,'Sales Appointments - Raw'!$E:$E,"&gt;="&amp;'Consultants - By Rep'!$B$4)</f>
        <v>2</v>
      </c>
      <c r="X19" s="20">
        <f t="shared" ca="1" si="2"/>
        <v>0.33333333333333331</v>
      </c>
      <c r="Y19" s="20">
        <f ca="1">MIN(IFERROR(Z19/(W19-SUMIFS('Sales Appointments - Raw'!$P:$P,'Sales Appointments - Raw'!$E:$E,"&gt;="&amp;'Consultants - By Rep'!$B$4,'Sales Appointments - Raw'!$I:$I,'Consultants - By Rep'!$A19)),0),1)</f>
        <v>0.5</v>
      </c>
      <c r="Z19" s="23">
        <f ca="1">COUNTIFS('Opportunities - Raw'!$F:$F,'Consultants - By Rep'!$A19,'Opportunities - Raw'!$B:$B,"&gt;="&amp;'Consultants - By Rep'!$B$4)</f>
        <v>1</v>
      </c>
      <c r="AA19" s="23">
        <f ca="1">COUNTIFS('Opportunities - Raw'!$F:$F,'Consultants - By Rep'!$A19,'Opportunities - Raw'!$H:$H,"&gt;="&amp;'Consultants - By Rep'!$B$4)</f>
        <v>1</v>
      </c>
      <c r="AB19" s="23">
        <f ca="1">COUNTIFS('CAD Appointments - Raw'!$H:$H,"Good to Go",'CAD Appointments - Raw'!$E:$E,'Consultants - By Rep'!$A19,'CAD Appointments - Raw'!$G:$G,"&gt;="&amp;'Consultants - By Rep'!$B$4)</f>
        <v>1</v>
      </c>
      <c r="AC19" s="20">
        <f ca="1">MIN(IFERROR(AB19/COUNTIFS('CAD Appointments - Raw'!$E:$E,'Consultants - By Rep'!$A19,'CAD Appointments - Raw'!$G:$G,"&gt;="&amp;'Consultants - By Rep'!$B$4),0),1)</f>
        <v>0.33333333333333331</v>
      </c>
      <c r="AD19" s="34">
        <f ca="1">COUNTIFS('Opportunities - Raw'!$F:$F,'Consultants - By Rep'!$A19,'Opportunities - Raw'!$I:$I,"&gt;="&amp;'Consultants - By Rep'!$B$4)</f>
        <v>1</v>
      </c>
    </row>
    <row r="20" spans="1:30" x14ac:dyDescent="0.3">
      <c r="A20" s="6" t="s">
        <v>144</v>
      </c>
      <c r="B20" s="6" t="s">
        <v>20</v>
      </c>
      <c r="C20" s="33">
        <f ca="1">COUNTIFS('Sales Appointments - Raw'!$I:$I,'Consultants - By Rep'!$A20,'Sales Appointments - Raw'!$E:$E,'Consultants - By Rep'!$B$2-1)</f>
        <v>0</v>
      </c>
      <c r="D20" s="23">
        <f ca="1">COUNTIFS('Sales Appointments - Raw'!$I:$I,'Consultants - By Rep'!$A20,'Sales Appointments - Raw'!$E:$E,'Consultants - By Rep'!$B$2-1,'Sales Appointments - Raw'!$J:$J,TRUE)</f>
        <v>0</v>
      </c>
      <c r="E20" s="23">
        <f ca="1">SUMIFS('Sales Appointments - Raw'!$O:$O,'Sales Appointments - Raw'!$I:$I,'Consultants - By Rep'!$A20,'Sales Appointments - Raw'!$E:$E,'Consultants - By Rep'!$B$2-1)</f>
        <v>0</v>
      </c>
      <c r="F20" s="20">
        <f t="shared" ca="1" si="0"/>
        <v>0</v>
      </c>
      <c r="G20" s="20">
        <f ca="1">MIN(IFERROR(H20/(E20-SUMIFS('Sales Appointments - Raw'!$P:$P,'Sales Appointments - Raw'!$E:$E,'Consultants - By Rep'!$B$2-1,'Sales Appointments - Raw'!$I:$I,'Consultants - By Rep'!$A20)),0),1)</f>
        <v>0</v>
      </c>
      <c r="H20" s="23">
        <f ca="1">COUNTIFS('Opportunities - Raw'!$F:$F,'Consultants - By Rep'!$A20,'Opportunities - Raw'!$B:$B,'Consultants - By Rep'!$B$2-1)</f>
        <v>0</v>
      </c>
      <c r="I20" s="23">
        <f ca="1">COUNTIFS('CAD Appointments - Raw'!$H:$H,"Good to Go",'CAD Appointments - Raw'!$E:$E,'Consultants - By Rep'!$A20,'CAD Appointments - Raw'!$G:$G,'Consultants - By Rep'!$B$2-1)</f>
        <v>0</v>
      </c>
      <c r="J20" s="23">
        <f ca="1">COUNTIFS('Opportunities - Raw'!$F:$F,'Consultants - By Rep'!$A20,'Opportunities - Raw'!$H:$H,'Consultants - By Rep'!$B$2-1)</f>
        <v>1</v>
      </c>
      <c r="K20" s="34">
        <f ca="1">COUNTIFS('Opportunities - Raw'!$F:$F,'Consultants - By Rep'!$A20,'Opportunities - Raw'!$I:$I,'Consultants - By Rep'!$B$2-1)</f>
        <v>0</v>
      </c>
      <c r="L20" s="33">
        <f ca="1">COUNTIFS('Sales Appointments - Raw'!$I:$I,'Consultants - By Rep'!$A20,'Sales Appointments - Raw'!$E:$E,"&gt;="&amp;'Consultants - By Rep'!$B$3)</f>
        <v>0</v>
      </c>
      <c r="M20" s="23">
        <f ca="1">COUNTIFS('Sales Appointments - Raw'!$I:$I,'Consultants - By Rep'!$A20,'Sales Appointments - Raw'!$E:$E,"&gt;="&amp;'Consultants - By Rep'!$B$3,'Sales Appointments - Raw'!$J:$J,TRUE)</f>
        <v>0</v>
      </c>
      <c r="N20" s="23">
        <f ca="1">SUMIFS('Sales Appointments - Raw'!$O:$O,'Sales Appointments - Raw'!$I:$I,'Consultants - By Rep'!$A20,'Sales Appointments - Raw'!$E:$E,"&gt;="&amp;'Consultants - By Rep'!$B$3)</f>
        <v>0</v>
      </c>
      <c r="O20" s="20">
        <f t="shared" ca="1" si="1"/>
        <v>0</v>
      </c>
      <c r="P20" s="20">
        <f ca="1">MIN(IFERROR(Q20/(N20-SUMIFS('Sales Appointments - Raw'!$P:$P,'Sales Appointments - Raw'!$E:$E,"&gt;="&amp;'Consultants - By Rep'!$B$3,'Sales Appointments - Raw'!$I:$I,'Consultants - By Rep'!$A20)),0),1)</f>
        <v>0</v>
      </c>
      <c r="Q20" s="23">
        <f ca="1">COUNTIFS('Opportunities - Raw'!$F:$F,'Consultants - By Rep'!$A20,'Opportunities - Raw'!$B:$B,"&gt;="&amp;'Consultants - By Rep'!$B$3)</f>
        <v>0</v>
      </c>
      <c r="R20" s="23">
        <f ca="1">COUNTIFS('CAD Appointments - Raw'!$H:$H,"Good to Go",'CAD Appointments - Raw'!$E:$E,'Consultants - By Rep'!$A20,'CAD Appointments - Raw'!$G:$G,"&gt;="&amp;'Consultants - By Rep'!$B$3)</f>
        <v>0</v>
      </c>
      <c r="S20" s="23">
        <f ca="1">COUNTIFS('Opportunities - Raw'!$F:$F,'Consultants - By Rep'!$A20,'Opportunities - Raw'!$H:$H,"&gt;="&amp;'Consultants - By Rep'!$B$3)</f>
        <v>1</v>
      </c>
      <c r="T20" s="34">
        <f ca="1">COUNTIFS('Opportunities - Raw'!$F:$F,'Consultants - By Rep'!$A20,'Opportunities - Raw'!$I:$I,"&gt;="&amp;'Consultants - By Rep'!$B$3)</f>
        <v>0</v>
      </c>
      <c r="U20" s="33">
        <f ca="1">COUNTIFS('Sales Appointments - Raw'!$I:$I,'Consultants - By Rep'!$A20,'Sales Appointments - Raw'!$E:$E,"&gt;="&amp;'Consultants - By Rep'!$B$4)</f>
        <v>3</v>
      </c>
      <c r="V20" s="23">
        <f ca="1">COUNTIFS('Sales Appointments - Raw'!$I:$I,'Consultants - By Rep'!$A20,'Sales Appointments - Raw'!$E:$E,"&gt;="&amp;'Consultants - By Rep'!$B$4,'Sales Appointments - Raw'!$J:$J,TRUE)</f>
        <v>2</v>
      </c>
      <c r="W20" s="23">
        <f ca="1">SUMIFS('Sales Appointments - Raw'!$O:$O,'Sales Appointments - Raw'!$I:$I,'Consultants - By Rep'!$A20,'Sales Appointments - Raw'!$E:$E,"&gt;="&amp;'Consultants - By Rep'!$B$4)</f>
        <v>1</v>
      </c>
      <c r="X20" s="20">
        <f t="shared" ca="1" si="2"/>
        <v>0.33333333333333331</v>
      </c>
      <c r="Y20" s="20">
        <f ca="1">MIN(IFERROR(Z20/(W20-SUMIFS('Sales Appointments - Raw'!$P:$P,'Sales Appointments - Raw'!$E:$E,"&gt;="&amp;'Consultants - By Rep'!$B$4,'Sales Appointments - Raw'!$I:$I,'Consultants - By Rep'!$A20)),0),1)</f>
        <v>1</v>
      </c>
      <c r="Z20" s="23">
        <f ca="1">COUNTIFS('Opportunities - Raw'!$F:$F,'Consultants - By Rep'!$A20,'Opportunities - Raw'!$B:$B,"&gt;="&amp;'Consultants - By Rep'!$B$4)</f>
        <v>2</v>
      </c>
      <c r="AA20" s="23">
        <f ca="1">COUNTIFS('Opportunities - Raw'!$F:$F,'Consultants - By Rep'!$A20,'Opportunities - Raw'!$H:$H,"&gt;="&amp;'Consultants - By Rep'!$B$4)</f>
        <v>4</v>
      </c>
      <c r="AB20" s="23">
        <f ca="1">COUNTIFS('CAD Appointments - Raw'!$H:$H,"Good to Go",'CAD Appointments - Raw'!$E:$E,'Consultants - By Rep'!$A20,'CAD Appointments - Raw'!$G:$G,"&gt;="&amp;'Consultants - By Rep'!$B$4)</f>
        <v>0</v>
      </c>
      <c r="AC20" s="20">
        <f ca="1">MIN(IFERROR(AB20/COUNTIFS('CAD Appointments - Raw'!$E:$E,'Consultants - By Rep'!$A20,'CAD Appointments - Raw'!$G:$G,"&gt;="&amp;'Consultants - By Rep'!$B$4),0),1)</f>
        <v>0</v>
      </c>
      <c r="AD20" s="34">
        <f ca="1">COUNTIFS('Opportunities - Raw'!$F:$F,'Consultants - By Rep'!$A20,'Opportunities - Raw'!$I:$I,"&gt;="&amp;'Consultants - By Rep'!$B$4)</f>
        <v>1</v>
      </c>
    </row>
    <row r="21" spans="1:30" x14ac:dyDescent="0.3">
      <c r="A21" s="6" t="s">
        <v>145</v>
      </c>
      <c r="B21" s="6" t="s">
        <v>21</v>
      </c>
      <c r="C21" s="33">
        <f ca="1">COUNTIFS('Sales Appointments - Raw'!$I:$I,'Consultants - By Rep'!$A21,'Sales Appointments - Raw'!$E:$E,'Consultants - By Rep'!$B$2-1)</f>
        <v>0</v>
      </c>
      <c r="D21" s="23">
        <f ca="1">COUNTIFS('Sales Appointments - Raw'!$I:$I,'Consultants - By Rep'!$A21,'Sales Appointments - Raw'!$E:$E,'Consultants - By Rep'!$B$2-1,'Sales Appointments - Raw'!$J:$J,TRUE)</f>
        <v>0</v>
      </c>
      <c r="E21" s="23">
        <f ca="1">SUMIFS('Sales Appointments - Raw'!$O:$O,'Sales Appointments - Raw'!$I:$I,'Consultants - By Rep'!$A21,'Sales Appointments - Raw'!$E:$E,'Consultants - By Rep'!$B$2-1)</f>
        <v>0</v>
      </c>
      <c r="F21" s="20">
        <f t="shared" ca="1" si="0"/>
        <v>0</v>
      </c>
      <c r="G21" s="20">
        <f ca="1">MIN(IFERROR(H21/(E21-SUMIFS('Sales Appointments - Raw'!$P:$P,'Sales Appointments - Raw'!$E:$E,'Consultants - By Rep'!$B$2-1,'Sales Appointments - Raw'!$I:$I,'Consultants - By Rep'!$A21)),0),1)</f>
        <v>0</v>
      </c>
      <c r="H21" s="23">
        <f ca="1">COUNTIFS('Opportunities - Raw'!$F:$F,'Consultants - By Rep'!$A21,'Opportunities - Raw'!$B:$B,'Consultants - By Rep'!$B$2-1)</f>
        <v>0</v>
      </c>
      <c r="I21" s="23">
        <f ca="1">COUNTIFS('CAD Appointments - Raw'!$H:$H,"Good to Go",'CAD Appointments - Raw'!$E:$E,'Consultants - By Rep'!$A21,'CAD Appointments - Raw'!$G:$G,'Consultants - By Rep'!$B$2-1)</f>
        <v>0</v>
      </c>
      <c r="J21" s="23">
        <f ca="1">COUNTIFS('Opportunities - Raw'!$F:$F,'Consultants - By Rep'!$A21,'Opportunities - Raw'!$H:$H,'Consultants - By Rep'!$B$2-1)</f>
        <v>0</v>
      </c>
      <c r="K21" s="34">
        <f ca="1">COUNTIFS('Opportunities - Raw'!$F:$F,'Consultants - By Rep'!$A21,'Opportunities - Raw'!$I:$I,'Consultants - By Rep'!$B$2-1)</f>
        <v>0</v>
      </c>
      <c r="L21" s="33">
        <f ca="1">COUNTIFS('Sales Appointments - Raw'!$I:$I,'Consultants - By Rep'!$A21,'Sales Appointments - Raw'!$E:$E,"&gt;="&amp;'Consultants - By Rep'!$B$3)</f>
        <v>1</v>
      </c>
      <c r="M21" s="23">
        <f ca="1">COUNTIFS('Sales Appointments - Raw'!$I:$I,'Consultants - By Rep'!$A21,'Sales Appointments - Raw'!$E:$E,"&gt;="&amp;'Consultants - By Rep'!$B$3,'Sales Appointments - Raw'!$J:$J,TRUE)</f>
        <v>0</v>
      </c>
      <c r="N21" s="23">
        <f ca="1">SUMIFS('Sales Appointments - Raw'!$O:$O,'Sales Appointments - Raw'!$I:$I,'Consultants - By Rep'!$A21,'Sales Appointments - Raw'!$E:$E,"&gt;="&amp;'Consultants - By Rep'!$B$3)</f>
        <v>0</v>
      </c>
      <c r="O21" s="20">
        <f t="shared" ca="1" si="1"/>
        <v>0</v>
      </c>
      <c r="P21" s="20">
        <f ca="1">MIN(IFERROR(Q21/(N21-SUMIFS('Sales Appointments - Raw'!$P:$P,'Sales Appointments - Raw'!$E:$E,"&gt;="&amp;'Consultants - By Rep'!$B$3,'Sales Appointments - Raw'!$I:$I,'Consultants - By Rep'!$A21)),0),1)</f>
        <v>0</v>
      </c>
      <c r="Q21" s="23">
        <f ca="1">COUNTIFS('Opportunities - Raw'!$F:$F,'Consultants - By Rep'!$A21,'Opportunities - Raw'!$B:$B,"&gt;="&amp;'Consultants - By Rep'!$B$3)</f>
        <v>0</v>
      </c>
      <c r="R21" s="23">
        <f ca="1">COUNTIFS('CAD Appointments - Raw'!$H:$H,"Good to Go",'CAD Appointments - Raw'!$E:$E,'Consultants - By Rep'!$A21,'CAD Appointments - Raw'!$G:$G,"&gt;="&amp;'Consultants - By Rep'!$B$3)</f>
        <v>0</v>
      </c>
      <c r="S21" s="23">
        <f ca="1">COUNTIFS('Opportunities - Raw'!$F:$F,'Consultants - By Rep'!$A21,'Opportunities - Raw'!$H:$H,"&gt;="&amp;'Consultants - By Rep'!$B$3)</f>
        <v>0</v>
      </c>
      <c r="T21" s="34">
        <f ca="1">COUNTIFS('Opportunities - Raw'!$F:$F,'Consultants - By Rep'!$A21,'Opportunities - Raw'!$I:$I,"&gt;="&amp;'Consultants - By Rep'!$B$3)</f>
        <v>1</v>
      </c>
      <c r="U21" s="33">
        <f ca="1">COUNTIFS('Sales Appointments - Raw'!$I:$I,'Consultants - By Rep'!$A21,'Sales Appointments - Raw'!$E:$E,"&gt;="&amp;'Consultants - By Rep'!$B$4)</f>
        <v>7</v>
      </c>
      <c r="V21" s="23">
        <f ca="1">COUNTIFS('Sales Appointments - Raw'!$I:$I,'Consultants - By Rep'!$A21,'Sales Appointments - Raw'!$E:$E,"&gt;="&amp;'Consultants - By Rep'!$B$4,'Sales Appointments - Raw'!$J:$J,TRUE)</f>
        <v>6</v>
      </c>
      <c r="W21" s="23">
        <f ca="1">SUMIFS('Sales Appointments - Raw'!$O:$O,'Sales Appointments - Raw'!$I:$I,'Consultants - By Rep'!$A21,'Sales Appointments - Raw'!$E:$E,"&gt;="&amp;'Consultants - By Rep'!$B$4)</f>
        <v>5</v>
      </c>
      <c r="X21" s="20">
        <f t="shared" ca="1" si="2"/>
        <v>0.7142857142857143</v>
      </c>
      <c r="Y21" s="20">
        <f ca="1">MIN(IFERROR(Z21/(W21-SUMIFS('Sales Appointments - Raw'!$P:$P,'Sales Appointments - Raw'!$E:$E,"&gt;="&amp;'Consultants - By Rep'!$B$4,'Sales Appointments - Raw'!$I:$I,'Consultants - By Rep'!$A21)),0),1)</f>
        <v>0.6</v>
      </c>
      <c r="Z21" s="23">
        <f ca="1">COUNTIFS('Opportunities - Raw'!$F:$F,'Consultants - By Rep'!$A21,'Opportunities - Raw'!$B:$B,"&gt;="&amp;'Consultants - By Rep'!$B$4)</f>
        <v>3</v>
      </c>
      <c r="AA21" s="23">
        <f ca="1">COUNTIFS('Opportunities - Raw'!$F:$F,'Consultants - By Rep'!$A21,'Opportunities - Raw'!$H:$H,"&gt;="&amp;'Consultants - By Rep'!$B$4)</f>
        <v>3</v>
      </c>
      <c r="AB21" s="23">
        <f ca="1">COUNTIFS('CAD Appointments - Raw'!$H:$H,"Good to Go",'CAD Appointments - Raw'!$E:$E,'Consultants - By Rep'!$A21,'CAD Appointments - Raw'!$G:$G,"&gt;="&amp;'Consultants - By Rep'!$B$4)</f>
        <v>1</v>
      </c>
      <c r="AC21" s="20">
        <f ca="1">MIN(IFERROR(AB21/COUNTIFS('CAD Appointments - Raw'!$E:$E,'Consultants - By Rep'!$A21,'CAD Appointments - Raw'!$G:$G,"&gt;="&amp;'Consultants - By Rep'!$B$4),0),1)</f>
        <v>0.14285714285714285</v>
      </c>
      <c r="AD21" s="34">
        <f ca="1">COUNTIFS('Opportunities - Raw'!$F:$F,'Consultants - By Rep'!$A21,'Opportunities - Raw'!$I:$I,"&gt;="&amp;'Consultants - By Rep'!$B$4)</f>
        <v>2</v>
      </c>
    </row>
    <row r="22" spans="1:30" x14ac:dyDescent="0.3">
      <c r="A22" s="6" t="s">
        <v>146</v>
      </c>
      <c r="B22" s="6" t="s">
        <v>26</v>
      </c>
      <c r="C22" s="33">
        <f ca="1">COUNTIFS('Sales Appointments - Raw'!$I:$I,'Consultants - By Rep'!$A22,'Sales Appointments - Raw'!$E:$E,'Consultants - By Rep'!$B$2-1)</f>
        <v>2</v>
      </c>
      <c r="D22" s="23">
        <f ca="1">COUNTIFS('Sales Appointments - Raw'!$I:$I,'Consultants - By Rep'!$A22,'Sales Appointments - Raw'!$E:$E,'Consultants - By Rep'!$B$2-1,'Sales Appointments - Raw'!$J:$J,TRUE)</f>
        <v>1</v>
      </c>
      <c r="E22" s="23">
        <f ca="1">SUMIFS('Sales Appointments - Raw'!$O:$O,'Sales Appointments - Raw'!$I:$I,'Consultants - By Rep'!$A22,'Sales Appointments - Raw'!$E:$E,'Consultants - By Rep'!$B$2-1)</f>
        <v>2</v>
      </c>
      <c r="F22" s="20">
        <f t="shared" ca="1" si="0"/>
        <v>1</v>
      </c>
      <c r="G22" s="20">
        <f ca="1">MIN(IFERROR(H22/(E22-SUMIFS('Sales Appointments - Raw'!$P:$P,'Sales Appointments - Raw'!$E:$E,'Consultants - By Rep'!$B$2-1,'Sales Appointments - Raw'!$I:$I,'Consultants - By Rep'!$A22)),0),1)</f>
        <v>1</v>
      </c>
      <c r="H22" s="23">
        <f ca="1">COUNTIFS('Opportunities - Raw'!$F:$F,'Consultants - By Rep'!$A22,'Opportunities - Raw'!$B:$B,'Consultants - By Rep'!$B$2-1)</f>
        <v>2</v>
      </c>
      <c r="I22" s="23">
        <f ca="1">COUNTIFS('CAD Appointments - Raw'!$H:$H,"Good to Go",'CAD Appointments - Raw'!$E:$E,'Consultants - By Rep'!$A22,'CAD Appointments - Raw'!$G:$G,'Consultants - By Rep'!$B$2-1)</f>
        <v>0</v>
      </c>
      <c r="J22" s="23">
        <f ca="1">COUNTIFS('Opportunities - Raw'!$F:$F,'Consultants - By Rep'!$A22,'Opportunities - Raw'!$H:$H,'Consultants - By Rep'!$B$2-1)</f>
        <v>0</v>
      </c>
      <c r="K22" s="34">
        <f ca="1">COUNTIFS('Opportunities - Raw'!$F:$F,'Consultants - By Rep'!$A22,'Opportunities - Raw'!$I:$I,'Consultants - By Rep'!$B$2-1)</f>
        <v>0</v>
      </c>
      <c r="L22" s="33">
        <f ca="1">COUNTIFS('Sales Appointments - Raw'!$I:$I,'Consultants - By Rep'!$A22,'Sales Appointments - Raw'!$E:$E,"&gt;="&amp;'Consultants - By Rep'!$B$3)</f>
        <v>6</v>
      </c>
      <c r="M22" s="23">
        <f ca="1">COUNTIFS('Sales Appointments - Raw'!$I:$I,'Consultants - By Rep'!$A22,'Sales Appointments - Raw'!$E:$E,"&gt;="&amp;'Consultants - By Rep'!$B$3,'Sales Appointments - Raw'!$J:$J,TRUE)</f>
        <v>4</v>
      </c>
      <c r="N22" s="23">
        <f ca="1">SUMIFS('Sales Appointments - Raw'!$O:$O,'Sales Appointments - Raw'!$I:$I,'Consultants - By Rep'!$A22,'Sales Appointments - Raw'!$E:$E,"&gt;="&amp;'Consultants - By Rep'!$B$3)</f>
        <v>2</v>
      </c>
      <c r="O22" s="20">
        <f t="shared" ca="1" si="1"/>
        <v>0.33333333333333331</v>
      </c>
      <c r="P22" s="20">
        <f ca="1">MIN(IFERROR(Q22/(N22-SUMIFS('Sales Appointments - Raw'!$P:$P,'Sales Appointments - Raw'!$E:$E,"&gt;="&amp;'Consultants - By Rep'!$B$3,'Sales Appointments - Raw'!$I:$I,'Consultants - By Rep'!$A22)),0),1)</f>
        <v>1</v>
      </c>
      <c r="Q22" s="23">
        <f ca="1">COUNTIFS('Opportunities - Raw'!$F:$F,'Consultants - By Rep'!$A22,'Opportunities - Raw'!$B:$B,"&gt;="&amp;'Consultants - By Rep'!$B$3)</f>
        <v>2</v>
      </c>
      <c r="R22" s="23">
        <f ca="1">COUNTIFS('CAD Appointments - Raw'!$H:$H,"Good to Go",'CAD Appointments - Raw'!$E:$E,'Consultants - By Rep'!$A22,'CAD Appointments - Raw'!$G:$G,"&gt;="&amp;'Consultants - By Rep'!$B$3)</f>
        <v>0</v>
      </c>
      <c r="S22" s="23">
        <f ca="1">COUNTIFS('Opportunities - Raw'!$F:$F,'Consultants - By Rep'!$A22,'Opportunities - Raw'!$H:$H,"&gt;="&amp;'Consultants - By Rep'!$B$3)</f>
        <v>1</v>
      </c>
      <c r="T22" s="34">
        <f ca="1">COUNTIFS('Opportunities - Raw'!$F:$F,'Consultants - By Rep'!$A22,'Opportunities - Raw'!$I:$I,"&gt;="&amp;'Consultants - By Rep'!$B$3)</f>
        <v>0</v>
      </c>
      <c r="U22" s="33">
        <f ca="1">COUNTIFS('Sales Appointments - Raw'!$I:$I,'Consultants - By Rep'!$A22,'Sales Appointments - Raw'!$E:$E,"&gt;="&amp;'Consultants - By Rep'!$B$4)</f>
        <v>27</v>
      </c>
      <c r="V22" s="23">
        <f ca="1">COUNTIFS('Sales Appointments - Raw'!$I:$I,'Consultants - By Rep'!$A22,'Sales Appointments - Raw'!$E:$E,"&gt;="&amp;'Consultants - By Rep'!$B$4,'Sales Appointments - Raw'!$J:$J,TRUE)</f>
        <v>17</v>
      </c>
      <c r="W22" s="23">
        <f ca="1">SUMIFS('Sales Appointments - Raw'!$O:$O,'Sales Appointments - Raw'!$I:$I,'Consultants - By Rep'!$A22,'Sales Appointments - Raw'!$E:$E,"&gt;="&amp;'Consultants - By Rep'!$B$4)</f>
        <v>8</v>
      </c>
      <c r="X22" s="20">
        <f t="shared" ca="1" si="2"/>
        <v>0.29629629629629628</v>
      </c>
      <c r="Y22" s="20">
        <f ca="1">MIN(IFERROR(Z22/(W22-SUMIFS('Sales Appointments - Raw'!$P:$P,'Sales Appointments - Raw'!$E:$E,"&gt;="&amp;'Consultants - By Rep'!$B$4,'Sales Appointments - Raw'!$I:$I,'Consultants - By Rep'!$A22)),0),1)</f>
        <v>0.75</v>
      </c>
      <c r="Z22" s="23">
        <f ca="1">COUNTIFS('Opportunities - Raw'!$F:$F,'Consultants - By Rep'!$A22,'Opportunities - Raw'!$B:$B,"&gt;="&amp;'Consultants - By Rep'!$B$4)</f>
        <v>6</v>
      </c>
      <c r="AA22" s="23">
        <f ca="1">COUNTIFS('Opportunities - Raw'!$F:$F,'Consultants - By Rep'!$A22,'Opportunities - Raw'!$H:$H,"&gt;="&amp;'Consultants - By Rep'!$B$4)</f>
        <v>4</v>
      </c>
      <c r="AB22" s="23">
        <f ca="1">COUNTIFS('CAD Appointments - Raw'!$H:$H,"Good to Go",'CAD Appointments - Raw'!$E:$E,'Consultants - By Rep'!$A22,'CAD Appointments - Raw'!$G:$G,"&gt;="&amp;'Consultants - By Rep'!$B$4)</f>
        <v>3</v>
      </c>
      <c r="AC22" s="20">
        <f ca="1">MIN(IFERROR(AB22/COUNTIFS('CAD Appointments - Raw'!$E:$E,'Consultants - By Rep'!$A22,'CAD Appointments - Raw'!$G:$G,"&gt;="&amp;'Consultants - By Rep'!$B$4),0),1)</f>
        <v>0.23076923076923078</v>
      </c>
      <c r="AD22" s="34">
        <f ca="1">COUNTIFS('Opportunities - Raw'!$F:$F,'Consultants - By Rep'!$A22,'Opportunities - Raw'!$I:$I,"&gt;="&amp;'Consultants - By Rep'!$B$4)</f>
        <v>2</v>
      </c>
    </row>
    <row r="23" spans="1:30" x14ac:dyDescent="0.3">
      <c r="A23" s="6" t="s">
        <v>147</v>
      </c>
      <c r="B23" s="6" t="s">
        <v>20</v>
      </c>
      <c r="C23" s="33">
        <f ca="1">COUNTIFS('Sales Appointments - Raw'!$I:$I,'Consultants - By Rep'!$A23,'Sales Appointments - Raw'!$E:$E,'Consultants - By Rep'!$B$2-1)</f>
        <v>3</v>
      </c>
      <c r="D23" s="23">
        <f ca="1">COUNTIFS('Sales Appointments - Raw'!$I:$I,'Consultants - By Rep'!$A23,'Sales Appointments - Raw'!$E:$E,'Consultants - By Rep'!$B$2-1,'Sales Appointments - Raw'!$J:$J,TRUE)</f>
        <v>2</v>
      </c>
      <c r="E23" s="23">
        <f ca="1">SUMIFS('Sales Appointments - Raw'!$O:$O,'Sales Appointments - Raw'!$I:$I,'Consultants - By Rep'!$A23,'Sales Appointments - Raw'!$E:$E,'Consultants - By Rep'!$B$2-1)</f>
        <v>2</v>
      </c>
      <c r="F23" s="20">
        <f t="shared" ca="1" si="0"/>
        <v>0.66666666666666663</v>
      </c>
      <c r="G23" s="20">
        <f ca="1">MIN(IFERROR(H23/(E23-SUMIFS('Sales Appointments - Raw'!$P:$P,'Sales Appointments - Raw'!$E:$E,'Consultants - By Rep'!$B$2-1,'Sales Appointments - Raw'!$I:$I,'Consultants - By Rep'!$A23)),0),1)</f>
        <v>0.5</v>
      </c>
      <c r="H23" s="23">
        <f ca="1">COUNTIFS('Opportunities - Raw'!$F:$F,'Consultants - By Rep'!$A23,'Opportunities - Raw'!$B:$B,'Consultants - By Rep'!$B$2-1)</f>
        <v>1</v>
      </c>
      <c r="I23" s="23">
        <f ca="1">COUNTIFS('CAD Appointments - Raw'!$H:$H,"Good to Go",'CAD Appointments - Raw'!$E:$E,'Consultants - By Rep'!$A23,'CAD Appointments - Raw'!$G:$G,'Consultants - By Rep'!$B$2-1)</f>
        <v>1</v>
      </c>
      <c r="J23" s="23">
        <f ca="1">COUNTIFS('Opportunities - Raw'!$F:$F,'Consultants - By Rep'!$A23,'Opportunities - Raw'!$H:$H,'Consultants - By Rep'!$B$2-1)</f>
        <v>0</v>
      </c>
      <c r="K23" s="34">
        <f ca="1">COUNTIFS('Opportunities - Raw'!$F:$F,'Consultants - By Rep'!$A23,'Opportunities - Raw'!$I:$I,'Consultants - By Rep'!$B$2-1)</f>
        <v>0</v>
      </c>
      <c r="L23" s="33">
        <f ca="1">COUNTIFS('Sales Appointments - Raw'!$I:$I,'Consultants - By Rep'!$A23,'Sales Appointments - Raw'!$E:$E,"&gt;="&amp;'Consultants - By Rep'!$B$3)</f>
        <v>13</v>
      </c>
      <c r="M23" s="23">
        <f ca="1">COUNTIFS('Sales Appointments - Raw'!$I:$I,'Consultants - By Rep'!$A23,'Sales Appointments - Raw'!$E:$E,"&gt;="&amp;'Consultants - By Rep'!$B$3,'Sales Appointments - Raw'!$J:$J,TRUE)</f>
        <v>9</v>
      </c>
      <c r="N23" s="23">
        <f ca="1">SUMIFS('Sales Appointments - Raw'!$O:$O,'Sales Appointments - Raw'!$I:$I,'Consultants - By Rep'!$A23,'Sales Appointments - Raw'!$E:$E,"&gt;="&amp;'Consultants - By Rep'!$B$3)</f>
        <v>4</v>
      </c>
      <c r="O23" s="20">
        <f t="shared" ca="1" si="1"/>
        <v>0.30769230769230771</v>
      </c>
      <c r="P23" s="20">
        <f ca="1">MIN(IFERROR(Q23/(N23-SUMIFS('Sales Appointments - Raw'!$P:$P,'Sales Appointments - Raw'!$E:$E,"&gt;="&amp;'Consultants - By Rep'!$B$3,'Sales Appointments - Raw'!$I:$I,'Consultants - By Rep'!$A23)),0),1)</f>
        <v>0.66666666666666663</v>
      </c>
      <c r="Q23" s="23">
        <f ca="1">COUNTIFS('Opportunities - Raw'!$F:$F,'Consultants - By Rep'!$A23,'Opportunities - Raw'!$B:$B,"&gt;="&amp;'Consultants - By Rep'!$B$3)</f>
        <v>2</v>
      </c>
      <c r="R23" s="23">
        <f ca="1">COUNTIFS('CAD Appointments - Raw'!$H:$H,"Good to Go",'CAD Appointments - Raw'!$E:$E,'Consultants - By Rep'!$A23,'CAD Appointments - Raw'!$G:$G,"&gt;="&amp;'Consultants - By Rep'!$B$3)</f>
        <v>1</v>
      </c>
      <c r="S23" s="23">
        <f ca="1">COUNTIFS('Opportunities - Raw'!$F:$F,'Consultants - By Rep'!$A23,'Opportunities - Raw'!$H:$H,"&gt;="&amp;'Consultants - By Rep'!$B$3)</f>
        <v>0</v>
      </c>
      <c r="T23" s="34">
        <f ca="1">COUNTIFS('Opportunities - Raw'!$F:$F,'Consultants - By Rep'!$A23,'Opportunities - Raw'!$I:$I,"&gt;="&amp;'Consultants - By Rep'!$B$3)</f>
        <v>0</v>
      </c>
      <c r="U23" s="33">
        <f ca="1">COUNTIFS('Sales Appointments - Raw'!$I:$I,'Consultants - By Rep'!$A23,'Sales Appointments - Raw'!$E:$E,"&gt;="&amp;'Consultants - By Rep'!$B$4)</f>
        <v>33</v>
      </c>
      <c r="V23" s="23">
        <f ca="1">COUNTIFS('Sales Appointments - Raw'!$I:$I,'Consultants - By Rep'!$A23,'Sales Appointments - Raw'!$E:$E,"&gt;="&amp;'Consultants - By Rep'!$B$4,'Sales Appointments - Raw'!$J:$J,TRUE)</f>
        <v>28</v>
      </c>
      <c r="W23" s="23">
        <f ca="1">SUMIFS('Sales Appointments - Raw'!$O:$O,'Sales Appointments - Raw'!$I:$I,'Consultants - By Rep'!$A23,'Sales Appointments - Raw'!$E:$E,"&gt;="&amp;'Consultants - By Rep'!$B$4)</f>
        <v>13</v>
      </c>
      <c r="X23" s="20">
        <f t="shared" ca="1" si="2"/>
        <v>0.39393939393939392</v>
      </c>
      <c r="Y23" s="20">
        <f ca="1">MIN(IFERROR(Z23/(W23-SUMIFS('Sales Appointments - Raw'!$P:$P,'Sales Appointments - Raw'!$E:$E,"&gt;="&amp;'Consultants - By Rep'!$B$4,'Sales Appointments - Raw'!$I:$I,'Consultants - By Rep'!$A23)),0),1)</f>
        <v>0.83333333333333337</v>
      </c>
      <c r="Z23" s="23">
        <f ca="1">COUNTIFS('Opportunities - Raw'!$F:$F,'Consultants - By Rep'!$A23,'Opportunities - Raw'!$B:$B,"&gt;="&amp;'Consultants - By Rep'!$B$4)</f>
        <v>10</v>
      </c>
      <c r="AA23" s="23">
        <f ca="1">COUNTIFS('Opportunities - Raw'!$F:$F,'Consultants - By Rep'!$A23,'Opportunities - Raw'!$H:$H,"&gt;="&amp;'Consultants - By Rep'!$B$4)</f>
        <v>3</v>
      </c>
      <c r="AB23" s="23">
        <f ca="1">COUNTIFS('CAD Appointments - Raw'!$H:$H,"Good to Go",'CAD Appointments - Raw'!$E:$E,'Consultants - By Rep'!$A23,'CAD Appointments - Raw'!$G:$G,"&gt;="&amp;'Consultants - By Rep'!$B$4)</f>
        <v>1</v>
      </c>
      <c r="AC23" s="20">
        <f ca="1">MIN(IFERROR(AB23/COUNTIFS('CAD Appointments - Raw'!$E:$E,'Consultants - By Rep'!$A23,'CAD Appointments - Raw'!$G:$G,"&gt;="&amp;'Consultants - By Rep'!$B$4),0),1)</f>
        <v>0.16666666666666666</v>
      </c>
      <c r="AD23" s="34">
        <f ca="1">COUNTIFS('Opportunities - Raw'!$F:$F,'Consultants - By Rep'!$A23,'Opportunities - Raw'!$I:$I,"&gt;="&amp;'Consultants - By Rep'!$B$4)</f>
        <v>0</v>
      </c>
    </row>
    <row r="24" spans="1:30" x14ac:dyDescent="0.3">
      <c r="A24" s="6" t="s">
        <v>148</v>
      </c>
      <c r="B24" s="6" t="s">
        <v>23</v>
      </c>
      <c r="C24" s="33">
        <f ca="1">COUNTIFS('Sales Appointments - Raw'!$I:$I,'Consultants - By Rep'!$A24,'Sales Appointments - Raw'!$E:$E,'Consultants - By Rep'!$B$2-1)</f>
        <v>4</v>
      </c>
      <c r="D24" s="23">
        <f ca="1">COUNTIFS('Sales Appointments - Raw'!$I:$I,'Consultants - By Rep'!$A24,'Sales Appointments - Raw'!$E:$E,'Consultants - By Rep'!$B$2-1,'Sales Appointments - Raw'!$J:$J,TRUE)</f>
        <v>4</v>
      </c>
      <c r="E24" s="23">
        <f ca="1">SUMIFS('Sales Appointments - Raw'!$O:$O,'Sales Appointments - Raw'!$I:$I,'Consultants - By Rep'!$A24,'Sales Appointments - Raw'!$E:$E,'Consultants - By Rep'!$B$2-1)</f>
        <v>1</v>
      </c>
      <c r="F24" s="20">
        <f t="shared" ca="1" si="0"/>
        <v>0.25</v>
      </c>
      <c r="G24" s="20">
        <f ca="1">MIN(IFERROR(H24/(E24-SUMIFS('Sales Appointments - Raw'!$P:$P,'Sales Appointments - Raw'!$E:$E,'Consultants - By Rep'!$B$2-1,'Sales Appointments - Raw'!$I:$I,'Consultants - By Rep'!$A24)),0),1)</f>
        <v>1</v>
      </c>
      <c r="H24" s="23">
        <f ca="1">COUNTIFS('Opportunities - Raw'!$F:$F,'Consultants - By Rep'!$A24,'Opportunities - Raw'!$B:$B,'Consultants - By Rep'!$B$2-1)</f>
        <v>1</v>
      </c>
      <c r="I24" s="23">
        <f ca="1">COUNTIFS('CAD Appointments - Raw'!$H:$H,"Good to Go",'CAD Appointments - Raw'!$E:$E,'Consultants - By Rep'!$A24,'CAD Appointments - Raw'!$G:$G,'Consultants - By Rep'!$B$2-1)</f>
        <v>2</v>
      </c>
      <c r="J24" s="23">
        <f ca="1">COUNTIFS('Opportunities - Raw'!$F:$F,'Consultants - By Rep'!$A24,'Opportunities - Raw'!$H:$H,'Consultants - By Rep'!$B$2-1)</f>
        <v>2</v>
      </c>
      <c r="K24" s="34">
        <f ca="1">COUNTIFS('Opportunities - Raw'!$F:$F,'Consultants - By Rep'!$A24,'Opportunities - Raw'!$I:$I,'Consultants - By Rep'!$B$2-1)</f>
        <v>0</v>
      </c>
      <c r="L24" s="33">
        <f ca="1">COUNTIFS('Sales Appointments - Raw'!$I:$I,'Consultants - By Rep'!$A24,'Sales Appointments - Raw'!$E:$E,"&gt;="&amp;'Consultants - By Rep'!$B$3)</f>
        <v>11</v>
      </c>
      <c r="M24" s="23">
        <f ca="1">COUNTIFS('Sales Appointments - Raw'!$I:$I,'Consultants - By Rep'!$A24,'Sales Appointments - Raw'!$E:$E,"&gt;="&amp;'Consultants - By Rep'!$B$3,'Sales Appointments - Raw'!$J:$J,TRUE)</f>
        <v>10</v>
      </c>
      <c r="N24" s="23">
        <f ca="1">SUMIFS('Sales Appointments - Raw'!$O:$O,'Sales Appointments - Raw'!$I:$I,'Consultants - By Rep'!$A24,'Sales Appointments - Raw'!$E:$E,"&gt;="&amp;'Consultants - By Rep'!$B$3)</f>
        <v>6</v>
      </c>
      <c r="O24" s="20">
        <f t="shared" ca="1" si="1"/>
        <v>0.54545454545454541</v>
      </c>
      <c r="P24" s="20">
        <f ca="1">MIN(IFERROR(Q24/(N24-SUMIFS('Sales Appointments - Raw'!$P:$P,'Sales Appointments - Raw'!$E:$E,"&gt;="&amp;'Consultants - By Rep'!$B$3,'Sales Appointments - Raw'!$I:$I,'Consultants - By Rep'!$A24)),0),1)</f>
        <v>1</v>
      </c>
      <c r="Q24" s="23">
        <f ca="1">COUNTIFS('Opportunities - Raw'!$F:$F,'Consultants - By Rep'!$A24,'Opportunities - Raw'!$B:$B,"&gt;="&amp;'Consultants - By Rep'!$B$3)</f>
        <v>5</v>
      </c>
      <c r="R24" s="23">
        <f ca="1">COUNTIFS('CAD Appointments - Raw'!$H:$H,"Good to Go",'CAD Appointments - Raw'!$E:$E,'Consultants - By Rep'!$A24,'CAD Appointments - Raw'!$G:$G,"&gt;="&amp;'Consultants - By Rep'!$B$3)</f>
        <v>3</v>
      </c>
      <c r="S24" s="23">
        <f ca="1">COUNTIFS('Opportunities - Raw'!$F:$F,'Consultants - By Rep'!$A24,'Opportunities - Raw'!$H:$H,"&gt;="&amp;'Consultants - By Rep'!$B$3)</f>
        <v>2</v>
      </c>
      <c r="T24" s="34">
        <f ca="1">COUNTIFS('Opportunities - Raw'!$F:$F,'Consultants - By Rep'!$A24,'Opportunities - Raw'!$I:$I,"&gt;="&amp;'Consultants - By Rep'!$B$3)</f>
        <v>1</v>
      </c>
      <c r="U24" s="33">
        <f ca="1">COUNTIFS('Sales Appointments - Raw'!$I:$I,'Consultants - By Rep'!$A24,'Sales Appointments - Raw'!$E:$E,"&gt;="&amp;'Consultants - By Rep'!$B$4)</f>
        <v>43</v>
      </c>
      <c r="V24" s="23">
        <f ca="1">COUNTIFS('Sales Appointments - Raw'!$I:$I,'Consultants - By Rep'!$A24,'Sales Appointments - Raw'!$E:$E,"&gt;="&amp;'Consultants - By Rep'!$B$4,'Sales Appointments - Raw'!$J:$J,TRUE)</f>
        <v>32</v>
      </c>
      <c r="W24" s="23">
        <f ca="1">SUMIFS('Sales Appointments - Raw'!$O:$O,'Sales Appointments - Raw'!$I:$I,'Consultants - By Rep'!$A24,'Sales Appointments - Raw'!$E:$E,"&gt;="&amp;'Consultants - By Rep'!$B$4)</f>
        <v>18</v>
      </c>
      <c r="X24" s="20">
        <f t="shared" ca="1" si="2"/>
        <v>0.41860465116279072</v>
      </c>
      <c r="Y24" s="20">
        <f ca="1">MIN(IFERROR(Z24/(W24-SUMIFS('Sales Appointments - Raw'!$P:$P,'Sales Appointments - Raw'!$E:$E,"&gt;="&amp;'Consultants - By Rep'!$B$4,'Sales Appointments - Raw'!$I:$I,'Consultants - By Rep'!$A24)),0),1)</f>
        <v>0.8125</v>
      </c>
      <c r="Z24" s="23">
        <f ca="1">COUNTIFS('Opportunities - Raw'!$F:$F,'Consultants - By Rep'!$A24,'Opportunities - Raw'!$B:$B,"&gt;="&amp;'Consultants - By Rep'!$B$4)</f>
        <v>13</v>
      </c>
      <c r="AA24" s="23">
        <f ca="1">COUNTIFS('Opportunities - Raw'!$F:$F,'Consultants - By Rep'!$A24,'Opportunities - Raw'!$H:$H,"&gt;="&amp;'Consultants - By Rep'!$B$4)</f>
        <v>10</v>
      </c>
      <c r="AB24" s="23">
        <f ca="1">COUNTIFS('CAD Appointments - Raw'!$H:$H,"Good to Go",'CAD Appointments - Raw'!$E:$E,'Consultants - By Rep'!$A24,'CAD Appointments - Raw'!$G:$G,"&gt;="&amp;'Consultants - By Rep'!$B$4)</f>
        <v>8</v>
      </c>
      <c r="AC24" s="20">
        <f ca="1">MIN(IFERROR(AB24/COUNTIFS('CAD Appointments - Raw'!$E:$E,'Consultants - By Rep'!$A24,'CAD Appointments - Raw'!$G:$G,"&gt;="&amp;'Consultants - By Rep'!$B$4),0),1)</f>
        <v>0.32</v>
      </c>
      <c r="AD24" s="34">
        <f ca="1">COUNTIFS('Opportunities - Raw'!$F:$F,'Consultants - By Rep'!$A24,'Opportunities - Raw'!$I:$I,"&gt;="&amp;'Consultants - By Rep'!$B$4)</f>
        <v>1</v>
      </c>
    </row>
    <row r="25" spans="1:30" x14ac:dyDescent="0.3">
      <c r="A25" s="6" t="s">
        <v>149</v>
      </c>
      <c r="B25" s="6" t="s">
        <v>20</v>
      </c>
      <c r="C25" s="33">
        <f ca="1">COUNTIFS('Sales Appointments - Raw'!$I:$I,'Consultants - By Rep'!$A25,'Sales Appointments - Raw'!$E:$E,'Consultants - By Rep'!$B$2-1)</f>
        <v>3</v>
      </c>
      <c r="D25" s="23">
        <f ca="1">COUNTIFS('Sales Appointments - Raw'!$I:$I,'Consultants - By Rep'!$A25,'Sales Appointments - Raw'!$E:$E,'Consultants - By Rep'!$B$2-1,'Sales Appointments - Raw'!$J:$J,TRUE)</f>
        <v>1</v>
      </c>
      <c r="E25" s="23">
        <f ca="1">SUMIFS('Sales Appointments - Raw'!$O:$O,'Sales Appointments - Raw'!$I:$I,'Consultants - By Rep'!$A25,'Sales Appointments - Raw'!$E:$E,'Consultants - By Rep'!$B$2-1)</f>
        <v>1</v>
      </c>
      <c r="F25" s="20">
        <f t="shared" ca="1" si="0"/>
        <v>0.33333333333333331</v>
      </c>
      <c r="G25" s="20">
        <f ca="1">MIN(IFERROR(H25/(E25-SUMIFS('Sales Appointments - Raw'!$P:$P,'Sales Appointments - Raw'!$E:$E,'Consultants - By Rep'!$B$2-1,'Sales Appointments - Raw'!$I:$I,'Consultants - By Rep'!$A25)),0),1)</f>
        <v>1</v>
      </c>
      <c r="H25" s="23">
        <f ca="1">COUNTIFS('Opportunities - Raw'!$F:$F,'Consultants - By Rep'!$A25,'Opportunities - Raw'!$B:$B,'Consultants - By Rep'!$B$2-1)</f>
        <v>2</v>
      </c>
      <c r="I25" s="23">
        <f ca="1">COUNTIFS('CAD Appointments - Raw'!$H:$H,"Good to Go",'CAD Appointments - Raw'!$E:$E,'Consultants - By Rep'!$A25,'CAD Appointments - Raw'!$G:$G,'Consultants - By Rep'!$B$2-1)</f>
        <v>2</v>
      </c>
      <c r="J25" s="23">
        <f ca="1">COUNTIFS('Opportunities - Raw'!$F:$F,'Consultants - By Rep'!$A25,'Opportunities - Raw'!$H:$H,'Consultants - By Rep'!$B$2-1)</f>
        <v>0</v>
      </c>
      <c r="K25" s="34">
        <f ca="1">COUNTIFS('Opportunities - Raw'!$F:$F,'Consultants - By Rep'!$A25,'Opportunities - Raw'!$I:$I,'Consultants - By Rep'!$B$2-1)</f>
        <v>0</v>
      </c>
      <c r="L25" s="33">
        <f ca="1">COUNTIFS('Sales Appointments - Raw'!$I:$I,'Consultants - By Rep'!$A25,'Sales Appointments - Raw'!$E:$E,"&gt;="&amp;'Consultants - By Rep'!$B$3)</f>
        <v>10</v>
      </c>
      <c r="M25" s="23">
        <f ca="1">COUNTIFS('Sales Appointments - Raw'!$I:$I,'Consultants - By Rep'!$A25,'Sales Appointments - Raw'!$E:$E,"&gt;="&amp;'Consultants - By Rep'!$B$3,'Sales Appointments - Raw'!$J:$J,TRUE)</f>
        <v>7</v>
      </c>
      <c r="N25" s="23">
        <f ca="1">SUMIFS('Sales Appointments - Raw'!$O:$O,'Sales Appointments - Raw'!$I:$I,'Consultants - By Rep'!$A25,'Sales Appointments - Raw'!$E:$E,"&gt;="&amp;'Consultants - By Rep'!$B$3)</f>
        <v>4</v>
      </c>
      <c r="O25" s="20">
        <f t="shared" ca="1" si="1"/>
        <v>0.4</v>
      </c>
      <c r="P25" s="20">
        <f ca="1">MIN(IFERROR(Q25/(N25-SUMIFS('Sales Appointments - Raw'!$P:$P,'Sales Appointments - Raw'!$E:$E,"&gt;="&amp;'Consultants - By Rep'!$B$3,'Sales Appointments - Raw'!$I:$I,'Consultants - By Rep'!$A25)),0),1)</f>
        <v>1</v>
      </c>
      <c r="Q25" s="23">
        <f ca="1">COUNTIFS('Opportunities - Raw'!$F:$F,'Consultants - By Rep'!$A25,'Opportunities - Raw'!$B:$B,"&gt;="&amp;'Consultants - By Rep'!$B$3)</f>
        <v>5</v>
      </c>
      <c r="R25" s="23">
        <f ca="1">COUNTIFS('CAD Appointments - Raw'!$H:$H,"Good to Go",'CAD Appointments - Raw'!$E:$E,'Consultants - By Rep'!$A25,'CAD Appointments - Raw'!$G:$G,"&gt;="&amp;'Consultants - By Rep'!$B$3)</f>
        <v>2</v>
      </c>
      <c r="S25" s="23">
        <f ca="1">COUNTIFS('Opportunities - Raw'!$F:$F,'Consultants - By Rep'!$A25,'Opportunities - Raw'!$H:$H,"&gt;="&amp;'Consultants - By Rep'!$B$3)</f>
        <v>0</v>
      </c>
      <c r="T25" s="34">
        <f ca="1">COUNTIFS('Opportunities - Raw'!$F:$F,'Consultants - By Rep'!$A25,'Opportunities - Raw'!$I:$I,"&gt;="&amp;'Consultants - By Rep'!$B$3)</f>
        <v>0</v>
      </c>
      <c r="U25" s="33">
        <f ca="1">COUNTIFS('Sales Appointments - Raw'!$I:$I,'Consultants - By Rep'!$A25,'Sales Appointments - Raw'!$E:$E,"&gt;="&amp;'Consultants - By Rep'!$B$4)</f>
        <v>43</v>
      </c>
      <c r="V25" s="23">
        <f ca="1">COUNTIFS('Sales Appointments - Raw'!$I:$I,'Consultants - By Rep'!$A25,'Sales Appointments - Raw'!$E:$E,"&gt;="&amp;'Consultants - By Rep'!$B$4,'Sales Appointments - Raw'!$J:$J,TRUE)</f>
        <v>38</v>
      </c>
      <c r="W25" s="23">
        <f ca="1">SUMIFS('Sales Appointments - Raw'!$O:$O,'Sales Appointments - Raw'!$I:$I,'Consultants - By Rep'!$A25,'Sales Appointments - Raw'!$E:$E,"&gt;="&amp;'Consultants - By Rep'!$B$4)</f>
        <v>22</v>
      </c>
      <c r="X25" s="20">
        <f t="shared" ca="1" si="2"/>
        <v>0.51162790697674421</v>
      </c>
      <c r="Y25" s="20">
        <f ca="1">MIN(IFERROR(Z25/(W25-SUMIFS('Sales Appointments - Raw'!$P:$P,'Sales Appointments - Raw'!$E:$E,"&gt;="&amp;'Consultants - By Rep'!$B$4,'Sales Appointments - Raw'!$I:$I,'Consultants - By Rep'!$A25)),0),1)</f>
        <v>0.63157894736842102</v>
      </c>
      <c r="Z25" s="23">
        <f ca="1">COUNTIFS('Opportunities - Raw'!$F:$F,'Consultants - By Rep'!$A25,'Opportunities - Raw'!$B:$B,"&gt;="&amp;'Consultants - By Rep'!$B$4)</f>
        <v>12</v>
      </c>
      <c r="AA25" s="23">
        <f ca="1">COUNTIFS('Opportunities - Raw'!$F:$F,'Consultants - By Rep'!$A25,'Opportunities - Raw'!$H:$H,"&gt;="&amp;'Consultants - By Rep'!$B$4)</f>
        <v>2</v>
      </c>
      <c r="AB25" s="23">
        <f ca="1">COUNTIFS('CAD Appointments - Raw'!$H:$H,"Good to Go",'CAD Appointments - Raw'!$E:$E,'Consultants - By Rep'!$A25,'CAD Appointments - Raw'!$G:$G,"&gt;="&amp;'Consultants - By Rep'!$B$4)</f>
        <v>3</v>
      </c>
      <c r="AC25" s="20">
        <f ca="1">MIN(IFERROR(AB25/COUNTIFS('CAD Appointments - Raw'!$E:$E,'Consultants - By Rep'!$A25,'CAD Appointments - Raw'!$G:$G,"&gt;="&amp;'Consultants - By Rep'!$B$4),0),1)</f>
        <v>0.2</v>
      </c>
      <c r="AD25" s="34">
        <f ca="1">COUNTIFS('Opportunities - Raw'!$F:$F,'Consultants - By Rep'!$A25,'Opportunities - Raw'!$I:$I,"&gt;="&amp;'Consultants - By Rep'!$B$4)</f>
        <v>2</v>
      </c>
    </row>
    <row r="26" spans="1:30" x14ac:dyDescent="0.3">
      <c r="A26" s="6" t="s">
        <v>150</v>
      </c>
      <c r="B26" s="6" t="s">
        <v>22</v>
      </c>
      <c r="C26" s="33">
        <f ca="1">COUNTIFS('Sales Appointments - Raw'!$I:$I,'Consultants - By Rep'!$A26,'Sales Appointments - Raw'!$E:$E,'Consultants - By Rep'!$B$2-1)</f>
        <v>3</v>
      </c>
      <c r="D26" s="23">
        <f ca="1">COUNTIFS('Sales Appointments - Raw'!$I:$I,'Consultants - By Rep'!$A26,'Sales Appointments - Raw'!$E:$E,'Consultants - By Rep'!$B$2-1,'Sales Appointments - Raw'!$J:$J,TRUE)</f>
        <v>3</v>
      </c>
      <c r="E26" s="23">
        <f ca="1">SUMIFS('Sales Appointments - Raw'!$O:$O,'Sales Appointments - Raw'!$I:$I,'Consultants - By Rep'!$A26,'Sales Appointments - Raw'!$E:$E,'Consultants - By Rep'!$B$2-1)</f>
        <v>1</v>
      </c>
      <c r="F26" s="20">
        <f t="shared" ca="1" si="0"/>
        <v>0.33333333333333331</v>
      </c>
      <c r="G26" s="20">
        <f ca="1">MIN(IFERROR(H26/(E26-SUMIFS('Sales Appointments - Raw'!$P:$P,'Sales Appointments - Raw'!$E:$E,'Consultants - By Rep'!$B$2-1,'Sales Appointments - Raw'!$I:$I,'Consultants - By Rep'!$A26)),0),1)</f>
        <v>0</v>
      </c>
      <c r="H26" s="23">
        <f ca="1">COUNTIFS('Opportunities - Raw'!$F:$F,'Consultants - By Rep'!$A26,'Opportunities - Raw'!$B:$B,'Consultants - By Rep'!$B$2-1)</f>
        <v>0</v>
      </c>
      <c r="I26" s="23">
        <f ca="1">COUNTIFS('CAD Appointments - Raw'!$H:$H,"Good to Go",'CAD Appointments - Raw'!$E:$E,'Consultants - By Rep'!$A26,'CAD Appointments - Raw'!$G:$G,'Consultants - By Rep'!$B$2-1)</f>
        <v>0</v>
      </c>
      <c r="J26" s="23">
        <f ca="1">COUNTIFS('Opportunities - Raw'!$F:$F,'Consultants - By Rep'!$A26,'Opportunities - Raw'!$H:$H,'Consultants - By Rep'!$B$2-1)</f>
        <v>0</v>
      </c>
      <c r="K26" s="34">
        <f ca="1">COUNTIFS('Opportunities - Raw'!$F:$F,'Consultants - By Rep'!$A26,'Opportunities - Raw'!$I:$I,'Consultants - By Rep'!$B$2-1)</f>
        <v>0</v>
      </c>
      <c r="L26" s="33">
        <f ca="1">COUNTIFS('Sales Appointments - Raw'!$I:$I,'Consultants - By Rep'!$A26,'Sales Appointments - Raw'!$E:$E,"&gt;="&amp;'Consultants - By Rep'!$B$3)</f>
        <v>8</v>
      </c>
      <c r="M26" s="23">
        <f ca="1">COUNTIFS('Sales Appointments - Raw'!$I:$I,'Consultants - By Rep'!$A26,'Sales Appointments - Raw'!$E:$E,"&gt;="&amp;'Consultants - By Rep'!$B$3,'Sales Appointments - Raw'!$J:$J,TRUE)</f>
        <v>7</v>
      </c>
      <c r="N26" s="23">
        <f ca="1">SUMIFS('Sales Appointments - Raw'!$O:$O,'Sales Appointments - Raw'!$I:$I,'Consultants - By Rep'!$A26,'Sales Appointments - Raw'!$E:$E,"&gt;="&amp;'Consultants - By Rep'!$B$3)</f>
        <v>2</v>
      </c>
      <c r="O26" s="20">
        <f t="shared" ca="1" si="1"/>
        <v>0.25</v>
      </c>
      <c r="P26" s="20">
        <f ca="1">MIN(IFERROR(Q26/(N26-SUMIFS('Sales Appointments - Raw'!$P:$P,'Sales Appointments - Raw'!$E:$E,"&gt;="&amp;'Consultants - By Rep'!$B$3,'Sales Appointments - Raw'!$I:$I,'Consultants - By Rep'!$A26)),0),1)</f>
        <v>0.5</v>
      </c>
      <c r="Q26" s="23">
        <f ca="1">COUNTIFS('Opportunities - Raw'!$F:$F,'Consultants - By Rep'!$A26,'Opportunities - Raw'!$B:$B,"&gt;="&amp;'Consultants - By Rep'!$B$3)</f>
        <v>1</v>
      </c>
      <c r="R26" s="23">
        <f ca="1">COUNTIFS('CAD Appointments - Raw'!$H:$H,"Good to Go",'CAD Appointments - Raw'!$E:$E,'Consultants - By Rep'!$A26,'CAD Appointments - Raw'!$G:$G,"&gt;="&amp;'Consultants - By Rep'!$B$3)</f>
        <v>0</v>
      </c>
      <c r="S26" s="23">
        <f ca="1">COUNTIFS('Opportunities - Raw'!$F:$F,'Consultants - By Rep'!$A26,'Opportunities - Raw'!$H:$H,"&gt;="&amp;'Consultants - By Rep'!$B$3)</f>
        <v>2</v>
      </c>
      <c r="T26" s="34">
        <f ca="1">COUNTIFS('Opportunities - Raw'!$F:$F,'Consultants - By Rep'!$A26,'Opportunities - Raw'!$I:$I,"&gt;="&amp;'Consultants - By Rep'!$B$3)</f>
        <v>0</v>
      </c>
      <c r="U26" s="33">
        <f ca="1">COUNTIFS('Sales Appointments - Raw'!$I:$I,'Consultants - By Rep'!$A26,'Sales Appointments - Raw'!$E:$E,"&gt;="&amp;'Consultants - By Rep'!$B$4)</f>
        <v>31</v>
      </c>
      <c r="V26" s="23">
        <f ca="1">COUNTIFS('Sales Appointments - Raw'!$I:$I,'Consultants - By Rep'!$A26,'Sales Appointments - Raw'!$E:$E,"&gt;="&amp;'Consultants - By Rep'!$B$4,'Sales Appointments - Raw'!$J:$J,TRUE)</f>
        <v>24</v>
      </c>
      <c r="W26" s="23">
        <f ca="1">SUMIFS('Sales Appointments - Raw'!$O:$O,'Sales Appointments - Raw'!$I:$I,'Consultants - By Rep'!$A26,'Sales Appointments - Raw'!$E:$E,"&gt;="&amp;'Consultants - By Rep'!$B$4)</f>
        <v>7</v>
      </c>
      <c r="X26" s="20">
        <f t="shared" ca="1" si="2"/>
        <v>0.22580645161290322</v>
      </c>
      <c r="Y26" s="20">
        <f ca="1">MIN(IFERROR(Z26/(W26-SUMIFS('Sales Appointments - Raw'!$P:$P,'Sales Appointments - Raw'!$E:$E,"&gt;="&amp;'Consultants - By Rep'!$B$4,'Sales Appointments - Raw'!$I:$I,'Consultants - By Rep'!$A26)),0),1)</f>
        <v>0.8</v>
      </c>
      <c r="Z26" s="23">
        <f ca="1">COUNTIFS('Opportunities - Raw'!$F:$F,'Consultants - By Rep'!$A26,'Opportunities - Raw'!$B:$B,"&gt;="&amp;'Consultants - By Rep'!$B$4)</f>
        <v>4</v>
      </c>
      <c r="AA26" s="23">
        <f ca="1">COUNTIFS('Opportunities - Raw'!$F:$F,'Consultants - By Rep'!$A26,'Opportunities - Raw'!$H:$H,"&gt;="&amp;'Consultants - By Rep'!$B$4)</f>
        <v>4</v>
      </c>
      <c r="AB26" s="23">
        <f ca="1">COUNTIFS('CAD Appointments - Raw'!$H:$H,"Good to Go",'CAD Appointments - Raw'!$E:$E,'Consultants - By Rep'!$A26,'CAD Appointments - Raw'!$G:$G,"&gt;="&amp;'Consultants - By Rep'!$B$4)</f>
        <v>3</v>
      </c>
      <c r="AC26" s="20">
        <f ca="1">MIN(IFERROR(AB26/COUNTIFS('CAD Appointments - Raw'!$E:$E,'Consultants - By Rep'!$A26,'CAD Appointments - Raw'!$G:$G,"&gt;="&amp;'Consultants - By Rep'!$B$4),0),1)</f>
        <v>0.23076923076923078</v>
      </c>
      <c r="AD26" s="34">
        <f ca="1">COUNTIFS('Opportunities - Raw'!$F:$F,'Consultants - By Rep'!$A26,'Opportunities - Raw'!$I:$I,"&gt;="&amp;'Consultants - By Rep'!$B$4)</f>
        <v>0</v>
      </c>
    </row>
    <row r="27" spans="1:30" x14ac:dyDescent="0.3">
      <c r="A27" s="6" t="s">
        <v>151</v>
      </c>
      <c r="B27" s="6" t="s">
        <v>26</v>
      </c>
      <c r="C27" s="33">
        <f ca="1">COUNTIFS('Sales Appointments - Raw'!$I:$I,'Consultants - By Rep'!$A27,'Sales Appointments - Raw'!$E:$E,'Consultants - By Rep'!$B$2-1)</f>
        <v>1</v>
      </c>
      <c r="D27" s="23">
        <f ca="1">COUNTIFS('Sales Appointments - Raw'!$I:$I,'Consultants - By Rep'!$A27,'Sales Appointments - Raw'!$E:$E,'Consultants - By Rep'!$B$2-1,'Sales Appointments - Raw'!$J:$J,TRUE)</f>
        <v>1</v>
      </c>
      <c r="E27" s="23">
        <f ca="1">SUMIFS('Sales Appointments - Raw'!$O:$O,'Sales Appointments - Raw'!$I:$I,'Consultants - By Rep'!$A27,'Sales Appointments - Raw'!$E:$E,'Consultants - By Rep'!$B$2-1)</f>
        <v>0</v>
      </c>
      <c r="F27" s="20">
        <f t="shared" ca="1" si="0"/>
        <v>0</v>
      </c>
      <c r="G27" s="20">
        <f ca="1">MIN(IFERROR(H27/(E27-SUMIFS('Sales Appointments - Raw'!$P:$P,'Sales Appointments - Raw'!$E:$E,'Consultants - By Rep'!$B$2-1,'Sales Appointments - Raw'!$I:$I,'Consultants - By Rep'!$A27)),0),1)</f>
        <v>0</v>
      </c>
      <c r="H27" s="23">
        <f ca="1">COUNTIFS('Opportunities - Raw'!$F:$F,'Consultants - By Rep'!$A27,'Opportunities - Raw'!$B:$B,'Consultants - By Rep'!$B$2-1)</f>
        <v>0</v>
      </c>
      <c r="I27" s="23">
        <f ca="1">COUNTIFS('CAD Appointments - Raw'!$H:$H,"Good to Go",'CAD Appointments - Raw'!$E:$E,'Consultants - By Rep'!$A27,'CAD Appointments - Raw'!$G:$G,'Consultants - By Rep'!$B$2-1)</f>
        <v>0</v>
      </c>
      <c r="J27" s="23">
        <f ca="1">COUNTIFS('Opportunities - Raw'!$F:$F,'Consultants - By Rep'!$A27,'Opportunities - Raw'!$H:$H,'Consultants - By Rep'!$B$2-1)</f>
        <v>0</v>
      </c>
      <c r="K27" s="34">
        <f ca="1">COUNTIFS('Opportunities - Raw'!$F:$F,'Consultants - By Rep'!$A27,'Opportunities - Raw'!$I:$I,'Consultants - By Rep'!$B$2-1)</f>
        <v>0</v>
      </c>
      <c r="L27" s="33">
        <f ca="1">COUNTIFS('Sales Appointments - Raw'!$I:$I,'Consultants - By Rep'!$A27,'Sales Appointments - Raw'!$E:$E,"&gt;="&amp;'Consultants - By Rep'!$B$3)</f>
        <v>2</v>
      </c>
      <c r="M27" s="23">
        <f ca="1">COUNTIFS('Sales Appointments - Raw'!$I:$I,'Consultants - By Rep'!$A27,'Sales Appointments - Raw'!$E:$E,"&gt;="&amp;'Consultants - By Rep'!$B$3,'Sales Appointments - Raw'!$J:$J,TRUE)</f>
        <v>1</v>
      </c>
      <c r="N27" s="23">
        <f ca="1">SUMIFS('Sales Appointments - Raw'!$O:$O,'Sales Appointments - Raw'!$I:$I,'Consultants - By Rep'!$A27,'Sales Appointments - Raw'!$E:$E,"&gt;="&amp;'Consultants - By Rep'!$B$3)</f>
        <v>0</v>
      </c>
      <c r="O27" s="20">
        <f t="shared" ca="1" si="1"/>
        <v>0</v>
      </c>
      <c r="P27" s="20">
        <f ca="1">MIN(IFERROR(Q27/(N27-SUMIFS('Sales Appointments - Raw'!$P:$P,'Sales Appointments - Raw'!$E:$E,"&gt;="&amp;'Consultants - By Rep'!$B$3,'Sales Appointments - Raw'!$I:$I,'Consultants - By Rep'!$A27)),0),1)</f>
        <v>0</v>
      </c>
      <c r="Q27" s="23">
        <f ca="1">COUNTIFS('Opportunities - Raw'!$F:$F,'Consultants - By Rep'!$A27,'Opportunities - Raw'!$B:$B,"&gt;="&amp;'Consultants - By Rep'!$B$3)</f>
        <v>0</v>
      </c>
      <c r="R27" s="23">
        <f ca="1">COUNTIFS('CAD Appointments - Raw'!$H:$H,"Good to Go",'CAD Appointments - Raw'!$E:$E,'Consultants - By Rep'!$A27,'CAD Appointments - Raw'!$G:$G,"&gt;="&amp;'Consultants - By Rep'!$B$3)</f>
        <v>0</v>
      </c>
      <c r="S27" s="23">
        <f ca="1">COUNTIFS('Opportunities - Raw'!$F:$F,'Consultants - By Rep'!$A27,'Opportunities - Raw'!$H:$H,"&gt;="&amp;'Consultants - By Rep'!$B$3)</f>
        <v>1</v>
      </c>
      <c r="T27" s="34">
        <f ca="1">COUNTIFS('Opportunities - Raw'!$F:$F,'Consultants - By Rep'!$A27,'Opportunities - Raw'!$I:$I,"&gt;="&amp;'Consultants - By Rep'!$B$3)</f>
        <v>0</v>
      </c>
      <c r="U27" s="33">
        <f ca="1">COUNTIFS('Sales Appointments - Raw'!$I:$I,'Consultants - By Rep'!$A27,'Sales Appointments - Raw'!$E:$E,"&gt;="&amp;'Consultants - By Rep'!$B$4)</f>
        <v>21</v>
      </c>
      <c r="V27" s="23">
        <f ca="1">COUNTIFS('Sales Appointments - Raw'!$I:$I,'Consultants - By Rep'!$A27,'Sales Appointments - Raw'!$E:$E,"&gt;="&amp;'Consultants - By Rep'!$B$4,'Sales Appointments - Raw'!$J:$J,TRUE)</f>
        <v>17</v>
      </c>
      <c r="W27" s="23">
        <f ca="1">SUMIFS('Sales Appointments - Raw'!$O:$O,'Sales Appointments - Raw'!$I:$I,'Consultants - By Rep'!$A27,'Sales Appointments - Raw'!$E:$E,"&gt;="&amp;'Consultants - By Rep'!$B$4)</f>
        <v>8</v>
      </c>
      <c r="X27" s="20">
        <f t="shared" ca="1" si="2"/>
        <v>0.38095238095238093</v>
      </c>
      <c r="Y27" s="20">
        <f ca="1">MIN(IFERROR(Z27/(W27-SUMIFS('Sales Appointments - Raw'!$P:$P,'Sales Appointments - Raw'!$E:$E,"&gt;="&amp;'Consultants - By Rep'!$B$4,'Sales Appointments - Raw'!$I:$I,'Consultants - By Rep'!$A27)),0),1)</f>
        <v>0.2857142857142857</v>
      </c>
      <c r="Z27" s="23">
        <f ca="1">COUNTIFS('Opportunities - Raw'!$F:$F,'Consultants - By Rep'!$A27,'Opportunities - Raw'!$B:$B,"&gt;="&amp;'Consultants - By Rep'!$B$4)</f>
        <v>2</v>
      </c>
      <c r="AA27" s="23">
        <f ca="1">COUNTIFS('Opportunities - Raw'!$F:$F,'Consultants - By Rep'!$A27,'Opportunities - Raw'!$H:$H,"&gt;="&amp;'Consultants - By Rep'!$B$4)</f>
        <v>1</v>
      </c>
      <c r="AB27" s="23">
        <f ca="1">COUNTIFS('CAD Appointments - Raw'!$H:$H,"Good to Go",'CAD Appointments - Raw'!$E:$E,'Consultants - By Rep'!$A27,'CAD Appointments - Raw'!$G:$G,"&gt;="&amp;'Consultants - By Rep'!$B$4)</f>
        <v>1</v>
      </c>
      <c r="AC27" s="20">
        <f ca="1">MIN(IFERROR(AB27/COUNTIFS('CAD Appointments - Raw'!$E:$E,'Consultants - By Rep'!$A27,'CAD Appointments - Raw'!$G:$G,"&gt;="&amp;'Consultants - By Rep'!$B$4),0),1)</f>
        <v>0.2</v>
      </c>
      <c r="AD27" s="34">
        <f ca="1">COUNTIFS('Opportunities - Raw'!$F:$F,'Consultants - By Rep'!$A27,'Opportunities - Raw'!$I:$I,"&gt;="&amp;'Consultants - By Rep'!$B$4)</f>
        <v>1</v>
      </c>
    </row>
    <row r="28" spans="1:30" x14ac:dyDescent="0.3">
      <c r="A28" s="6" t="s">
        <v>152</v>
      </c>
      <c r="B28" s="6" t="s">
        <v>20</v>
      </c>
      <c r="C28" s="33">
        <f ca="1">COUNTIFS('Sales Appointments - Raw'!$I:$I,'Consultants - By Rep'!$A28,'Sales Appointments - Raw'!$E:$E,'Consultants - By Rep'!$B$2-1)</f>
        <v>3</v>
      </c>
      <c r="D28" s="23">
        <f ca="1">COUNTIFS('Sales Appointments - Raw'!$I:$I,'Consultants - By Rep'!$A28,'Sales Appointments - Raw'!$E:$E,'Consultants - By Rep'!$B$2-1,'Sales Appointments - Raw'!$J:$J,TRUE)</f>
        <v>3</v>
      </c>
      <c r="E28" s="23">
        <f ca="1">SUMIFS('Sales Appointments - Raw'!$O:$O,'Sales Appointments - Raw'!$I:$I,'Consultants - By Rep'!$A28,'Sales Appointments - Raw'!$E:$E,'Consultants - By Rep'!$B$2-1)</f>
        <v>2</v>
      </c>
      <c r="F28" s="20">
        <f t="shared" ca="1" si="0"/>
        <v>0.66666666666666663</v>
      </c>
      <c r="G28" s="20">
        <f ca="1">MIN(IFERROR(H28/(E28-SUMIFS('Sales Appointments - Raw'!$P:$P,'Sales Appointments - Raw'!$E:$E,'Consultants - By Rep'!$B$2-1,'Sales Appointments - Raw'!$I:$I,'Consultants - By Rep'!$A28)),0),1)</f>
        <v>1</v>
      </c>
      <c r="H28" s="23">
        <f ca="1">COUNTIFS('Opportunities - Raw'!$F:$F,'Consultants - By Rep'!$A28,'Opportunities - Raw'!$B:$B,'Consultants - By Rep'!$B$2-1)</f>
        <v>2</v>
      </c>
      <c r="I28" s="23">
        <f ca="1">COUNTIFS('CAD Appointments - Raw'!$H:$H,"Good to Go",'CAD Appointments - Raw'!$E:$E,'Consultants - By Rep'!$A28,'CAD Appointments - Raw'!$G:$G,'Consultants - By Rep'!$B$2-1)</f>
        <v>0</v>
      </c>
      <c r="J28" s="23">
        <f ca="1">COUNTIFS('Opportunities - Raw'!$F:$F,'Consultants - By Rep'!$A28,'Opportunities - Raw'!$H:$H,'Consultants - By Rep'!$B$2-1)</f>
        <v>0</v>
      </c>
      <c r="K28" s="34">
        <f ca="1">COUNTIFS('Opportunities - Raw'!$F:$F,'Consultants - By Rep'!$A28,'Opportunities - Raw'!$I:$I,'Consultants - By Rep'!$B$2-1)</f>
        <v>0</v>
      </c>
      <c r="L28" s="33">
        <f ca="1">COUNTIFS('Sales Appointments - Raw'!$I:$I,'Consultants - By Rep'!$A28,'Sales Appointments - Raw'!$E:$E,"&gt;="&amp;'Consultants - By Rep'!$B$3)</f>
        <v>6</v>
      </c>
      <c r="M28" s="23">
        <f ca="1">COUNTIFS('Sales Appointments - Raw'!$I:$I,'Consultants - By Rep'!$A28,'Sales Appointments - Raw'!$E:$E,"&gt;="&amp;'Consultants - By Rep'!$B$3,'Sales Appointments - Raw'!$J:$J,TRUE)</f>
        <v>5</v>
      </c>
      <c r="N28" s="23">
        <f ca="1">SUMIFS('Sales Appointments - Raw'!$O:$O,'Sales Appointments - Raw'!$I:$I,'Consultants - By Rep'!$A28,'Sales Appointments - Raw'!$E:$E,"&gt;="&amp;'Consultants - By Rep'!$B$3)</f>
        <v>5</v>
      </c>
      <c r="O28" s="20">
        <f t="shared" ca="1" si="1"/>
        <v>0.83333333333333337</v>
      </c>
      <c r="P28" s="20">
        <f ca="1">MIN(IFERROR(Q28/(N28-SUMIFS('Sales Appointments - Raw'!$P:$P,'Sales Appointments - Raw'!$E:$E,"&gt;="&amp;'Consultants - By Rep'!$B$3,'Sales Appointments - Raw'!$I:$I,'Consultants - By Rep'!$A28)),0),1)</f>
        <v>0.4</v>
      </c>
      <c r="Q28" s="23">
        <f ca="1">COUNTIFS('Opportunities - Raw'!$F:$F,'Consultants - By Rep'!$A28,'Opportunities - Raw'!$B:$B,"&gt;="&amp;'Consultants - By Rep'!$B$3)</f>
        <v>2</v>
      </c>
      <c r="R28" s="23">
        <f ca="1">COUNTIFS('CAD Appointments - Raw'!$H:$H,"Good to Go",'CAD Appointments - Raw'!$E:$E,'Consultants - By Rep'!$A28,'CAD Appointments - Raw'!$G:$G,"&gt;="&amp;'Consultants - By Rep'!$B$3)</f>
        <v>0</v>
      </c>
      <c r="S28" s="23">
        <f ca="1">COUNTIFS('Opportunities - Raw'!$F:$F,'Consultants - By Rep'!$A28,'Opportunities - Raw'!$H:$H,"&gt;="&amp;'Consultants - By Rep'!$B$3)</f>
        <v>1</v>
      </c>
      <c r="T28" s="34">
        <f ca="1">COUNTIFS('Opportunities - Raw'!$F:$F,'Consultants - By Rep'!$A28,'Opportunities - Raw'!$I:$I,"&gt;="&amp;'Consultants - By Rep'!$B$3)</f>
        <v>0</v>
      </c>
      <c r="U28" s="33">
        <f ca="1">COUNTIFS('Sales Appointments - Raw'!$I:$I,'Consultants - By Rep'!$A28,'Sales Appointments - Raw'!$E:$E,"&gt;="&amp;'Consultants - By Rep'!$B$4)</f>
        <v>34</v>
      </c>
      <c r="V28" s="23">
        <f ca="1">COUNTIFS('Sales Appointments - Raw'!$I:$I,'Consultants - By Rep'!$A28,'Sales Appointments - Raw'!$E:$E,"&gt;="&amp;'Consultants - By Rep'!$B$4,'Sales Appointments - Raw'!$J:$J,TRUE)</f>
        <v>29</v>
      </c>
      <c r="W28" s="23">
        <f ca="1">SUMIFS('Sales Appointments - Raw'!$O:$O,'Sales Appointments - Raw'!$I:$I,'Consultants - By Rep'!$A28,'Sales Appointments - Raw'!$E:$E,"&gt;="&amp;'Consultants - By Rep'!$B$4)</f>
        <v>17</v>
      </c>
      <c r="X28" s="20">
        <f t="shared" ca="1" si="2"/>
        <v>0.5</v>
      </c>
      <c r="Y28" s="20">
        <f ca="1">MIN(IFERROR(Z28/(W28-SUMIFS('Sales Appointments - Raw'!$P:$P,'Sales Appointments - Raw'!$E:$E,"&gt;="&amp;'Consultants - By Rep'!$B$4,'Sales Appointments - Raw'!$I:$I,'Consultants - By Rep'!$A28)),0),1)</f>
        <v>0.52941176470588236</v>
      </c>
      <c r="Z28" s="23">
        <f ca="1">COUNTIFS('Opportunities - Raw'!$F:$F,'Consultants - By Rep'!$A28,'Opportunities - Raw'!$B:$B,"&gt;="&amp;'Consultants - By Rep'!$B$4)</f>
        <v>9</v>
      </c>
      <c r="AA28" s="23">
        <f ca="1">COUNTIFS('Opportunities - Raw'!$F:$F,'Consultants - By Rep'!$A28,'Opportunities - Raw'!$H:$H,"&gt;="&amp;'Consultants - By Rep'!$B$4)</f>
        <v>5</v>
      </c>
      <c r="AB28" s="23">
        <f ca="1">COUNTIFS('CAD Appointments - Raw'!$H:$H,"Good to Go",'CAD Appointments - Raw'!$E:$E,'Consultants - By Rep'!$A28,'CAD Appointments - Raw'!$G:$G,"&gt;="&amp;'Consultants - By Rep'!$B$4)</f>
        <v>3</v>
      </c>
      <c r="AC28" s="20">
        <f ca="1">MIN(IFERROR(AB28/COUNTIFS('CAD Appointments - Raw'!$E:$E,'Consultants - By Rep'!$A28,'CAD Appointments - Raw'!$G:$G,"&gt;="&amp;'Consultants - By Rep'!$B$4),0),1)</f>
        <v>0.375</v>
      </c>
      <c r="AD28" s="34">
        <f ca="1">COUNTIFS('Opportunities - Raw'!$F:$F,'Consultants - By Rep'!$A28,'Opportunities - Raw'!$I:$I,"&gt;="&amp;'Consultants - By Rep'!$B$4)</f>
        <v>3</v>
      </c>
    </row>
    <row r="29" spans="1:30" x14ac:dyDescent="0.3">
      <c r="A29" s="6" t="s">
        <v>153</v>
      </c>
      <c r="B29" s="6" t="s">
        <v>26</v>
      </c>
      <c r="C29" s="33">
        <f ca="1">COUNTIFS('Sales Appointments - Raw'!$I:$I,'Consultants - By Rep'!$A29,'Sales Appointments - Raw'!$E:$E,'Consultants - By Rep'!$B$2-1)</f>
        <v>0</v>
      </c>
      <c r="D29" s="23">
        <f ca="1">COUNTIFS('Sales Appointments - Raw'!$I:$I,'Consultants - By Rep'!$A29,'Sales Appointments - Raw'!$E:$E,'Consultants - By Rep'!$B$2-1,'Sales Appointments - Raw'!$J:$J,TRUE)</f>
        <v>0</v>
      </c>
      <c r="E29" s="23">
        <f ca="1">SUMIFS('Sales Appointments - Raw'!$O:$O,'Sales Appointments - Raw'!$I:$I,'Consultants - By Rep'!$A29,'Sales Appointments - Raw'!$E:$E,'Consultants - By Rep'!$B$2-1)</f>
        <v>0</v>
      </c>
      <c r="F29" s="20">
        <f t="shared" ca="1" si="0"/>
        <v>0</v>
      </c>
      <c r="G29" s="20">
        <f ca="1">MIN(IFERROR(H29/(E29-SUMIFS('Sales Appointments - Raw'!$P:$P,'Sales Appointments - Raw'!$E:$E,'Consultants - By Rep'!$B$2-1,'Sales Appointments - Raw'!$I:$I,'Consultants - By Rep'!$A29)),0),1)</f>
        <v>0</v>
      </c>
      <c r="H29" s="23">
        <f ca="1">COUNTIFS('Opportunities - Raw'!$F:$F,'Consultants - By Rep'!$A29,'Opportunities - Raw'!$B:$B,'Consultants - By Rep'!$B$2-1)</f>
        <v>0</v>
      </c>
      <c r="I29" s="23">
        <f ca="1">COUNTIFS('CAD Appointments - Raw'!$H:$H,"Good to Go",'CAD Appointments - Raw'!$E:$E,'Consultants - By Rep'!$A29,'CAD Appointments - Raw'!$G:$G,'Consultants - By Rep'!$B$2-1)</f>
        <v>0</v>
      </c>
      <c r="J29" s="23">
        <f ca="1">COUNTIFS('Opportunities - Raw'!$F:$F,'Consultants - By Rep'!$A29,'Opportunities - Raw'!$H:$H,'Consultants - By Rep'!$B$2-1)</f>
        <v>0</v>
      </c>
      <c r="K29" s="34">
        <f ca="1">COUNTIFS('Opportunities - Raw'!$F:$F,'Consultants - By Rep'!$A29,'Opportunities - Raw'!$I:$I,'Consultants - By Rep'!$B$2-1)</f>
        <v>0</v>
      </c>
      <c r="L29" s="33">
        <f ca="1">COUNTIFS('Sales Appointments - Raw'!$I:$I,'Consultants - By Rep'!$A29,'Sales Appointments - Raw'!$E:$E,"&gt;="&amp;'Consultants - By Rep'!$B$3)</f>
        <v>0</v>
      </c>
      <c r="M29" s="23">
        <f ca="1">COUNTIFS('Sales Appointments - Raw'!$I:$I,'Consultants - By Rep'!$A29,'Sales Appointments - Raw'!$E:$E,"&gt;="&amp;'Consultants - By Rep'!$B$3,'Sales Appointments - Raw'!$J:$J,TRUE)</f>
        <v>0</v>
      </c>
      <c r="N29" s="23">
        <f ca="1">SUMIFS('Sales Appointments - Raw'!$O:$O,'Sales Appointments - Raw'!$I:$I,'Consultants - By Rep'!$A29,'Sales Appointments - Raw'!$E:$E,"&gt;="&amp;'Consultants - By Rep'!$B$3)</f>
        <v>0</v>
      </c>
      <c r="O29" s="20">
        <f t="shared" ca="1" si="1"/>
        <v>0</v>
      </c>
      <c r="P29" s="20">
        <f ca="1">MIN(IFERROR(Q29/(N29-SUMIFS('Sales Appointments - Raw'!$P:$P,'Sales Appointments - Raw'!$E:$E,"&gt;="&amp;'Consultants - By Rep'!$B$3,'Sales Appointments - Raw'!$I:$I,'Consultants - By Rep'!$A29)),0),1)</f>
        <v>0</v>
      </c>
      <c r="Q29" s="23">
        <f ca="1">COUNTIFS('Opportunities - Raw'!$F:$F,'Consultants - By Rep'!$A29,'Opportunities - Raw'!$B:$B,"&gt;="&amp;'Consultants - By Rep'!$B$3)</f>
        <v>0</v>
      </c>
      <c r="R29" s="23">
        <f ca="1">COUNTIFS('CAD Appointments - Raw'!$H:$H,"Good to Go",'CAD Appointments - Raw'!$E:$E,'Consultants - By Rep'!$A29,'CAD Appointments - Raw'!$G:$G,"&gt;="&amp;'Consultants - By Rep'!$B$3)</f>
        <v>0</v>
      </c>
      <c r="S29" s="23">
        <f ca="1">COUNTIFS('Opportunities - Raw'!$F:$F,'Consultants - By Rep'!$A29,'Opportunities - Raw'!$H:$H,"&gt;="&amp;'Consultants - By Rep'!$B$3)</f>
        <v>0</v>
      </c>
      <c r="T29" s="34">
        <f ca="1">COUNTIFS('Opportunities - Raw'!$F:$F,'Consultants - By Rep'!$A29,'Opportunities - Raw'!$I:$I,"&gt;="&amp;'Consultants - By Rep'!$B$3)</f>
        <v>0</v>
      </c>
      <c r="U29" s="33">
        <f ca="1">COUNTIFS('Sales Appointments - Raw'!$I:$I,'Consultants - By Rep'!$A29,'Sales Appointments - Raw'!$E:$E,"&gt;="&amp;'Consultants - By Rep'!$B$4)</f>
        <v>0</v>
      </c>
      <c r="V29" s="23">
        <f ca="1">COUNTIFS('Sales Appointments - Raw'!$I:$I,'Consultants - By Rep'!$A29,'Sales Appointments - Raw'!$E:$E,"&gt;="&amp;'Consultants - By Rep'!$B$4,'Sales Appointments - Raw'!$J:$J,TRUE)</f>
        <v>0</v>
      </c>
      <c r="W29" s="23">
        <f ca="1">SUMIFS('Sales Appointments - Raw'!$O:$O,'Sales Appointments - Raw'!$I:$I,'Consultants - By Rep'!$A29,'Sales Appointments - Raw'!$E:$E,"&gt;="&amp;'Consultants - By Rep'!$B$4)</f>
        <v>0</v>
      </c>
      <c r="X29" s="20">
        <f t="shared" ca="1" si="2"/>
        <v>0</v>
      </c>
      <c r="Y29" s="20">
        <f ca="1">MIN(IFERROR(Z29/(W29-SUMIFS('Sales Appointments - Raw'!$P:$P,'Sales Appointments - Raw'!$E:$E,"&gt;="&amp;'Consultants - By Rep'!$B$4,'Sales Appointments - Raw'!$I:$I,'Consultants - By Rep'!$A29)),0),1)</f>
        <v>0</v>
      </c>
      <c r="Z29" s="23">
        <f ca="1">COUNTIFS('Opportunities - Raw'!$F:$F,'Consultants - By Rep'!$A29,'Opportunities - Raw'!$B:$B,"&gt;="&amp;'Consultants - By Rep'!$B$4)</f>
        <v>0</v>
      </c>
      <c r="AA29" s="23">
        <f ca="1">COUNTIFS('Opportunities - Raw'!$F:$F,'Consultants - By Rep'!$A29,'Opportunities - Raw'!$H:$H,"&gt;="&amp;'Consultants - By Rep'!$B$4)</f>
        <v>1</v>
      </c>
      <c r="AB29" s="23">
        <f ca="1">COUNTIFS('CAD Appointments - Raw'!$H:$H,"Good to Go",'CAD Appointments - Raw'!$E:$E,'Consultants - By Rep'!$A29,'CAD Appointments - Raw'!$G:$G,"&gt;="&amp;'Consultants - By Rep'!$B$4)</f>
        <v>1</v>
      </c>
      <c r="AC29" s="20">
        <f ca="1">MIN(IFERROR(AB29/COUNTIFS('CAD Appointments - Raw'!$E:$E,'Consultants - By Rep'!$A29,'CAD Appointments - Raw'!$G:$G,"&gt;="&amp;'Consultants - By Rep'!$B$4),0),1)</f>
        <v>1</v>
      </c>
      <c r="AD29" s="34">
        <f ca="1">COUNTIFS('Opportunities - Raw'!$F:$F,'Consultants - By Rep'!$A29,'Opportunities - Raw'!$I:$I,"&gt;="&amp;'Consultants - By Rep'!$B$4)</f>
        <v>0</v>
      </c>
    </row>
    <row r="30" spans="1:30" x14ac:dyDescent="0.3">
      <c r="A30" s="6" t="s">
        <v>154</v>
      </c>
      <c r="B30" s="6" t="s">
        <v>20</v>
      </c>
      <c r="C30" s="33">
        <f ca="1">COUNTIFS('Sales Appointments - Raw'!$I:$I,'Consultants - By Rep'!$A30,'Sales Appointments - Raw'!$E:$E,'Consultants - By Rep'!$B$2-1)</f>
        <v>0</v>
      </c>
      <c r="D30" s="23">
        <f ca="1">COUNTIFS('Sales Appointments - Raw'!$I:$I,'Consultants - By Rep'!$A30,'Sales Appointments - Raw'!$E:$E,'Consultants - By Rep'!$B$2-1,'Sales Appointments - Raw'!$J:$J,TRUE)</f>
        <v>0</v>
      </c>
      <c r="E30" s="23">
        <f ca="1">SUMIFS('Sales Appointments - Raw'!$O:$O,'Sales Appointments - Raw'!$I:$I,'Consultants - By Rep'!$A30,'Sales Appointments - Raw'!$E:$E,'Consultants - By Rep'!$B$2-1)</f>
        <v>0</v>
      </c>
      <c r="F30" s="20">
        <f t="shared" ca="1" si="0"/>
        <v>0</v>
      </c>
      <c r="G30" s="20">
        <f ca="1">MIN(IFERROR(H30/(E30-SUMIFS('Sales Appointments - Raw'!$P:$P,'Sales Appointments - Raw'!$E:$E,'Consultants - By Rep'!$B$2-1,'Sales Appointments - Raw'!$I:$I,'Consultants - By Rep'!$A30)),0),1)</f>
        <v>0</v>
      </c>
      <c r="H30" s="23">
        <f ca="1">COUNTIFS('Opportunities - Raw'!$F:$F,'Consultants - By Rep'!$A30,'Opportunities - Raw'!$B:$B,'Consultants - By Rep'!$B$2-1)</f>
        <v>0</v>
      </c>
      <c r="I30" s="23">
        <f ca="1">COUNTIFS('CAD Appointments - Raw'!$H:$H,"Good to Go",'CAD Appointments - Raw'!$E:$E,'Consultants - By Rep'!$A30,'CAD Appointments - Raw'!$G:$G,'Consultants - By Rep'!$B$2-1)</f>
        <v>0</v>
      </c>
      <c r="J30" s="23">
        <f ca="1">COUNTIFS('Opportunities - Raw'!$F:$F,'Consultants - By Rep'!$A30,'Opportunities - Raw'!$H:$H,'Consultants - By Rep'!$B$2-1)</f>
        <v>0</v>
      </c>
      <c r="K30" s="34">
        <f ca="1">COUNTIFS('Opportunities - Raw'!$F:$F,'Consultants - By Rep'!$A30,'Opportunities - Raw'!$I:$I,'Consultants - By Rep'!$B$2-1)</f>
        <v>0</v>
      </c>
      <c r="L30" s="33">
        <f ca="1">COUNTIFS('Sales Appointments - Raw'!$I:$I,'Consultants - By Rep'!$A30,'Sales Appointments - Raw'!$E:$E,"&gt;="&amp;'Consultants - By Rep'!$B$3)</f>
        <v>1</v>
      </c>
      <c r="M30" s="23">
        <f ca="1">COUNTIFS('Sales Appointments - Raw'!$I:$I,'Consultants - By Rep'!$A30,'Sales Appointments - Raw'!$E:$E,"&gt;="&amp;'Consultants - By Rep'!$B$3,'Sales Appointments - Raw'!$J:$J,TRUE)</f>
        <v>0</v>
      </c>
      <c r="N30" s="23">
        <f ca="1">SUMIFS('Sales Appointments - Raw'!$O:$O,'Sales Appointments - Raw'!$I:$I,'Consultants - By Rep'!$A30,'Sales Appointments - Raw'!$E:$E,"&gt;="&amp;'Consultants - By Rep'!$B$3)</f>
        <v>0</v>
      </c>
      <c r="O30" s="20">
        <f t="shared" ca="1" si="1"/>
        <v>0</v>
      </c>
      <c r="P30" s="20">
        <f ca="1">MIN(IFERROR(Q30/(N30-SUMIFS('Sales Appointments - Raw'!$P:$P,'Sales Appointments - Raw'!$E:$E,"&gt;="&amp;'Consultants - By Rep'!$B$3,'Sales Appointments - Raw'!$I:$I,'Consultants - By Rep'!$A30)),0),1)</f>
        <v>0</v>
      </c>
      <c r="Q30" s="23">
        <f ca="1">COUNTIFS('Opportunities - Raw'!$F:$F,'Consultants - By Rep'!$A30,'Opportunities - Raw'!$B:$B,"&gt;="&amp;'Consultants - By Rep'!$B$3)</f>
        <v>0</v>
      </c>
      <c r="R30" s="23">
        <f ca="1">COUNTIFS('CAD Appointments - Raw'!$H:$H,"Good to Go",'CAD Appointments - Raw'!$E:$E,'Consultants - By Rep'!$A30,'CAD Appointments - Raw'!$G:$G,"&gt;="&amp;'Consultants - By Rep'!$B$3)</f>
        <v>0</v>
      </c>
      <c r="S30" s="23">
        <f ca="1">COUNTIFS('Opportunities - Raw'!$F:$F,'Consultants - By Rep'!$A30,'Opportunities - Raw'!$H:$H,"&gt;="&amp;'Consultants - By Rep'!$B$3)</f>
        <v>0</v>
      </c>
      <c r="T30" s="34">
        <f ca="1">COUNTIFS('Opportunities - Raw'!$F:$F,'Consultants - By Rep'!$A30,'Opportunities - Raw'!$I:$I,"&gt;="&amp;'Consultants - By Rep'!$B$3)</f>
        <v>0</v>
      </c>
      <c r="U30" s="33">
        <f ca="1">COUNTIFS('Sales Appointments - Raw'!$I:$I,'Consultants - By Rep'!$A30,'Sales Appointments - Raw'!$E:$E,"&gt;="&amp;'Consultants - By Rep'!$B$4)</f>
        <v>1</v>
      </c>
      <c r="V30" s="23">
        <f ca="1">COUNTIFS('Sales Appointments - Raw'!$I:$I,'Consultants - By Rep'!$A30,'Sales Appointments - Raw'!$E:$E,"&gt;="&amp;'Consultants - By Rep'!$B$4,'Sales Appointments - Raw'!$J:$J,TRUE)</f>
        <v>0</v>
      </c>
      <c r="W30" s="23">
        <f ca="1">SUMIFS('Sales Appointments - Raw'!$O:$O,'Sales Appointments - Raw'!$I:$I,'Consultants - By Rep'!$A30,'Sales Appointments - Raw'!$E:$E,"&gt;="&amp;'Consultants - By Rep'!$B$4)</f>
        <v>0</v>
      </c>
      <c r="X30" s="20">
        <f t="shared" ca="1" si="2"/>
        <v>0</v>
      </c>
      <c r="Y30" s="20">
        <f ca="1">MIN(IFERROR(Z30/(W30-SUMIFS('Sales Appointments - Raw'!$P:$P,'Sales Appointments - Raw'!$E:$E,"&gt;="&amp;'Consultants - By Rep'!$B$4,'Sales Appointments - Raw'!$I:$I,'Consultants - By Rep'!$A30)),0),1)</f>
        <v>0</v>
      </c>
      <c r="Z30" s="23">
        <f ca="1">COUNTIFS('Opportunities - Raw'!$F:$F,'Consultants - By Rep'!$A30,'Opportunities - Raw'!$B:$B,"&gt;="&amp;'Consultants - By Rep'!$B$4)</f>
        <v>0</v>
      </c>
      <c r="AA30" s="23">
        <f ca="1">COUNTIFS('Opportunities - Raw'!$F:$F,'Consultants - By Rep'!$A30,'Opportunities - Raw'!$H:$H,"&gt;="&amp;'Consultants - By Rep'!$B$4)</f>
        <v>0</v>
      </c>
      <c r="AB30" s="23">
        <f ca="1">COUNTIFS('CAD Appointments - Raw'!$H:$H,"Good to Go",'CAD Appointments - Raw'!$E:$E,'Consultants - By Rep'!$A30,'CAD Appointments - Raw'!$G:$G,"&gt;="&amp;'Consultants - By Rep'!$B$4)</f>
        <v>0</v>
      </c>
      <c r="AC30" s="20">
        <f ca="1">MIN(IFERROR(AB30/COUNTIFS('CAD Appointments - Raw'!$E:$E,'Consultants - By Rep'!$A30,'CAD Appointments - Raw'!$G:$G,"&gt;="&amp;'Consultants - By Rep'!$B$4),0),1)</f>
        <v>0</v>
      </c>
      <c r="AD30" s="34">
        <f ca="1">COUNTIFS('Opportunities - Raw'!$F:$F,'Consultants - By Rep'!$A30,'Opportunities - Raw'!$I:$I,"&gt;="&amp;'Consultants - By Rep'!$B$4)</f>
        <v>0</v>
      </c>
    </row>
    <row r="31" spans="1:30" x14ac:dyDescent="0.3">
      <c r="A31" s="6" t="s">
        <v>155</v>
      </c>
      <c r="B31" s="6" t="s">
        <v>23</v>
      </c>
      <c r="C31" s="33">
        <f ca="1">COUNTIFS('Sales Appointments - Raw'!$I:$I,'Consultants - By Rep'!$A31,'Sales Appointments - Raw'!$E:$E,'Consultants - By Rep'!$B$2-1)</f>
        <v>0</v>
      </c>
      <c r="D31" s="23">
        <f ca="1">COUNTIFS('Sales Appointments - Raw'!$I:$I,'Consultants - By Rep'!$A31,'Sales Appointments - Raw'!$E:$E,'Consultants - By Rep'!$B$2-1,'Sales Appointments - Raw'!$J:$J,TRUE)</f>
        <v>0</v>
      </c>
      <c r="E31" s="23">
        <f ca="1">SUMIFS('Sales Appointments - Raw'!$O:$O,'Sales Appointments - Raw'!$I:$I,'Consultants - By Rep'!$A31,'Sales Appointments - Raw'!$E:$E,'Consultants - By Rep'!$B$2-1)</f>
        <v>0</v>
      </c>
      <c r="F31" s="20">
        <f t="shared" ca="1" si="0"/>
        <v>0</v>
      </c>
      <c r="G31" s="20">
        <f ca="1">MIN(IFERROR(H31/(E31-SUMIFS('Sales Appointments - Raw'!$P:$P,'Sales Appointments - Raw'!$E:$E,'Consultants - By Rep'!$B$2-1,'Sales Appointments - Raw'!$I:$I,'Consultants - By Rep'!$A31)),0),1)</f>
        <v>0</v>
      </c>
      <c r="H31" s="23">
        <f ca="1">COUNTIFS('Opportunities - Raw'!$F:$F,'Consultants - By Rep'!$A31,'Opportunities - Raw'!$B:$B,'Consultants - By Rep'!$B$2-1)</f>
        <v>0</v>
      </c>
      <c r="I31" s="23">
        <f ca="1">COUNTIFS('CAD Appointments - Raw'!$H:$H,"Good to Go",'CAD Appointments - Raw'!$E:$E,'Consultants - By Rep'!$A31,'CAD Appointments - Raw'!$G:$G,'Consultants - By Rep'!$B$2-1)</f>
        <v>0</v>
      </c>
      <c r="J31" s="23">
        <f ca="1">COUNTIFS('Opportunities - Raw'!$F:$F,'Consultants - By Rep'!$A31,'Opportunities - Raw'!$H:$H,'Consultants - By Rep'!$B$2-1)</f>
        <v>0</v>
      </c>
      <c r="K31" s="34">
        <f ca="1">COUNTIFS('Opportunities - Raw'!$F:$F,'Consultants - By Rep'!$A31,'Opportunities - Raw'!$I:$I,'Consultants - By Rep'!$B$2-1)</f>
        <v>0</v>
      </c>
      <c r="L31" s="33">
        <f ca="1">COUNTIFS('Sales Appointments - Raw'!$I:$I,'Consultants - By Rep'!$A31,'Sales Appointments - Raw'!$E:$E,"&gt;="&amp;'Consultants - By Rep'!$B$3)</f>
        <v>0</v>
      </c>
      <c r="M31" s="23">
        <f ca="1">COUNTIFS('Sales Appointments - Raw'!$I:$I,'Consultants - By Rep'!$A31,'Sales Appointments - Raw'!$E:$E,"&gt;="&amp;'Consultants - By Rep'!$B$3,'Sales Appointments - Raw'!$J:$J,TRUE)</f>
        <v>0</v>
      </c>
      <c r="N31" s="23">
        <f ca="1">SUMIFS('Sales Appointments - Raw'!$O:$O,'Sales Appointments - Raw'!$I:$I,'Consultants - By Rep'!$A31,'Sales Appointments - Raw'!$E:$E,"&gt;="&amp;'Consultants - By Rep'!$B$3)</f>
        <v>0</v>
      </c>
      <c r="O31" s="20">
        <f t="shared" ca="1" si="1"/>
        <v>0</v>
      </c>
      <c r="P31" s="20">
        <f ca="1">MIN(IFERROR(Q31/(N31-SUMIFS('Sales Appointments - Raw'!$P:$P,'Sales Appointments - Raw'!$E:$E,"&gt;="&amp;'Consultants - By Rep'!$B$3,'Sales Appointments - Raw'!$I:$I,'Consultants - By Rep'!$A31)),0),1)</f>
        <v>0</v>
      </c>
      <c r="Q31" s="23">
        <f ca="1">COUNTIFS('Opportunities - Raw'!$F:$F,'Consultants - By Rep'!$A31,'Opportunities - Raw'!$B:$B,"&gt;="&amp;'Consultants - By Rep'!$B$3)</f>
        <v>0</v>
      </c>
      <c r="R31" s="23">
        <f ca="1">COUNTIFS('CAD Appointments - Raw'!$H:$H,"Good to Go",'CAD Appointments - Raw'!$E:$E,'Consultants - By Rep'!$A31,'CAD Appointments - Raw'!$G:$G,"&gt;="&amp;'Consultants - By Rep'!$B$3)</f>
        <v>0</v>
      </c>
      <c r="S31" s="23">
        <f ca="1">COUNTIFS('Opportunities - Raw'!$F:$F,'Consultants - By Rep'!$A31,'Opportunities - Raw'!$H:$H,"&gt;="&amp;'Consultants - By Rep'!$B$3)</f>
        <v>0</v>
      </c>
      <c r="T31" s="34">
        <f ca="1">COUNTIFS('Opportunities - Raw'!$F:$F,'Consultants - By Rep'!$A31,'Opportunities - Raw'!$I:$I,"&gt;="&amp;'Consultants - By Rep'!$B$3)</f>
        <v>0</v>
      </c>
      <c r="U31" s="33">
        <f ca="1">COUNTIFS('Sales Appointments - Raw'!$I:$I,'Consultants - By Rep'!$A31,'Sales Appointments - Raw'!$E:$E,"&gt;="&amp;'Consultants - By Rep'!$B$4)</f>
        <v>0</v>
      </c>
      <c r="V31" s="23">
        <f ca="1">COUNTIFS('Sales Appointments - Raw'!$I:$I,'Consultants - By Rep'!$A31,'Sales Appointments - Raw'!$E:$E,"&gt;="&amp;'Consultants - By Rep'!$B$4,'Sales Appointments - Raw'!$J:$J,TRUE)</f>
        <v>0</v>
      </c>
      <c r="W31" s="23">
        <f ca="1">SUMIFS('Sales Appointments - Raw'!$O:$O,'Sales Appointments - Raw'!$I:$I,'Consultants - By Rep'!$A31,'Sales Appointments - Raw'!$E:$E,"&gt;="&amp;'Consultants - By Rep'!$B$4)</f>
        <v>0</v>
      </c>
      <c r="X31" s="20">
        <f t="shared" ca="1" si="2"/>
        <v>0</v>
      </c>
      <c r="Y31" s="20">
        <f ca="1">MIN(IFERROR(Z31/(W31-SUMIFS('Sales Appointments - Raw'!$P:$P,'Sales Appointments - Raw'!$E:$E,"&gt;="&amp;'Consultants - By Rep'!$B$4,'Sales Appointments - Raw'!$I:$I,'Consultants - By Rep'!$A31)),0),1)</f>
        <v>0</v>
      </c>
      <c r="Z31" s="23">
        <f ca="1">COUNTIFS('Opportunities - Raw'!$F:$F,'Consultants - By Rep'!$A31,'Opportunities - Raw'!$B:$B,"&gt;="&amp;'Consultants - By Rep'!$B$4)</f>
        <v>0</v>
      </c>
      <c r="AA31" s="23">
        <f ca="1">COUNTIFS('Opportunities - Raw'!$F:$F,'Consultants - By Rep'!$A31,'Opportunities - Raw'!$H:$H,"&gt;="&amp;'Consultants - By Rep'!$B$4)</f>
        <v>0</v>
      </c>
      <c r="AB31" s="23">
        <f ca="1">COUNTIFS('CAD Appointments - Raw'!$H:$H,"Good to Go",'CAD Appointments - Raw'!$E:$E,'Consultants - By Rep'!$A31,'CAD Appointments - Raw'!$G:$G,"&gt;="&amp;'Consultants - By Rep'!$B$4)</f>
        <v>0</v>
      </c>
      <c r="AC31" s="20">
        <f ca="1">MIN(IFERROR(AB31/COUNTIFS('CAD Appointments - Raw'!$E:$E,'Consultants - By Rep'!$A31,'CAD Appointments - Raw'!$G:$G,"&gt;="&amp;'Consultants - By Rep'!$B$4),0),1)</f>
        <v>0</v>
      </c>
      <c r="AD31" s="34">
        <f ca="1">COUNTIFS('Opportunities - Raw'!$F:$F,'Consultants - By Rep'!$A31,'Opportunities - Raw'!$I:$I,"&gt;="&amp;'Consultants - By Rep'!$B$4)</f>
        <v>0</v>
      </c>
    </row>
    <row r="32" spans="1:30" x14ac:dyDescent="0.3">
      <c r="A32" s="6" t="s">
        <v>156</v>
      </c>
      <c r="B32" s="6" t="s">
        <v>25</v>
      </c>
      <c r="C32" s="33">
        <f ca="1">COUNTIFS('Sales Appointments - Raw'!$I:$I,'Consultants - By Rep'!$A32,'Sales Appointments - Raw'!$E:$E,'Consultants - By Rep'!$B$2-1)</f>
        <v>0</v>
      </c>
      <c r="D32" s="23">
        <f ca="1">COUNTIFS('Sales Appointments - Raw'!$I:$I,'Consultants - By Rep'!$A32,'Sales Appointments - Raw'!$E:$E,'Consultants - By Rep'!$B$2-1,'Sales Appointments - Raw'!$J:$J,TRUE)</f>
        <v>0</v>
      </c>
      <c r="E32" s="23">
        <f ca="1">SUMIFS('Sales Appointments - Raw'!$O:$O,'Sales Appointments - Raw'!$I:$I,'Consultants - By Rep'!$A32,'Sales Appointments - Raw'!$E:$E,'Consultants - By Rep'!$B$2-1)</f>
        <v>0</v>
      </c>
      <c r="F32" s="20">
        <f t="shared" ca="1" si="0"/>
        <v>0</v>
      </c>
      <c r="G32" s="20">
        <f ca="1">MIN(IFERROR(H32/(E32-SUMIFS('Sales Appointments - Raw'!$P:$P,'Sales Appointments - Raw'!$E:$E,'Consultants - By Rep'!$B$2-1,'Sales Appointments - Raw'!$I:$I,'Consultants - By Rep'!$A32)),0),1)</f>
        <v>0</v>
      </c>
      <c r="H32" s="23">
        <f ca="1">COUNTIFS('Opportunities - Raw'!$F:$F,'Consultants - By Rep'!$A32,'Opportunities - Raw'!$B:$B,'Consultants - By Rep'!$B$2-1)</f>
        <v>0</v>
      </c>
      <c r="I32" s="23">
        <f ca="1">COUNTIFS('CAD Appointments - Raw'!$H:$H,"Good to Go",'CAD Appointments - Raw'!$E:$E,'Consultants - By Rep'!$A32,'CAD Appointments - Raw'!$G:$G,'Consultants - By Rep'!$B$2-1)</f>
        <v>0</v>
      </c>
      <c r="J32" s="23">
        <f ca="1">COUNTIFS('Opportunities - Raw'!$F:$F,'Consultants - By Rep'!$A32,'Opportunities - Raw'!$H:$H,'Consultants - By Rep'!$B$2-1)</f>
        <v>0</v>
      </c>
      <c r="K32" s="34">
        <f ca="1">COUNTIFS('Opportunities - Raw'!$F:$F,'Consultants - By Rep'!$A32,'Opportunities - Raw'!$I:$I,'Consultants - By Rep'!$B$2-1)</f>
        <v>0</v>
      </c>
      <c r="L32" s="33">
        <f ca="1">COUNTIFS('Sales Appointments - Raw'!$I:$I,'Consultants - By Rep'!$A32,'Sales Appointments - Raw'!$E:$E,"&gt;="&amp;'Consultants - By Rep'!$B$3)</f>
        <v>1</v>
      </c>
      <c r="M32" s="23">
        <f ca="1">COUNTIFS('Sales Appointments - Raw'!$I:$I,'Consultants - By Rep'!$A32,'Sales Appointments - Raw'!$E:$E,"&gt;="&amp;'Consultants - By Rep'!$B$3,'Sales Appointments - Raw'!$J:$J,TRUE)</f>
        <v>0</v>
      </c>
      <c r="N32" s="23">
        <f ca="1">SUMIFS('Sales Appointments - Raw'!$O:$O,'Sales Appointments - Raw'!$I:$I,'Consultants - By Rep'!$A32,'Sales Appointments - Raw'!$E:$E,"&gt;="&amp;'Consultants - By Rep'!$B$3)</f>
        <v>1</v>
      </c>
      <c r="O32" s="20">
        <f t="shared" ca="1" si="1"/>
        <v>1</v>
      </c>
      <c r="P32" s="20">
        <f ca="1">MIN(IFERROR(Q32/(N32-SUMIFS('Sales Appointments - Raw'!$P:$P,'Sales Appointments - Raw'!$E:$E,"&gt;="&amp;'Consultants - By Rep'!$B$3,'Sales Appointments - Raw'!$I:$I,'Consultants - By Rep'!$A32)),0),1)</f>
        <v>0</v>
      </c>
      <c r="Q32" s="23">
        <f ca="1">COUNTIFS('Opportunities - Raw'!$F:$F,'Consultants - By Rep'!$A32,'Opportunities - Raw'!$B:$B,"&gt;="&amp;'Consultants - By Rep'!$B$3)</f>
        <v>0</v>
      </c>
      <c r="R32" s="23">
        <f ca="1">COUNTIFS('CAD Appointments - Raw'!$H:$H,"Good to Go",'CAD Appointments - Raw'!$E:$E,'Consultants - By Rep'!$A32,'CAD Appointments - Raw'!$G:$G,"&gt;="&amp;'Consultants - By Rep'!$B$3)</f>
        <v>0</v>
      </c>
      <c r="S32" s="23">
        <f ca="1">COUNTIFS('Opportunities - Raw'!$F:$F,'Consultants - By Rep'!$A32,'Opportunities - Raw'!$H:$H,"&gt;="&amp;'Consultants - By Rep'!$B$3)</f>
        <v>0</v>
      </c>
      <c r="T32" s="34">
        <f ca="1">COUNTIFS('Opportunities - Raw'!$F:$F,'Consultants - By Rep'!$A32,'Opportunities - Raw'!$I:$I,"&gt;="&amp;'Consultants - By Rep'!$B$3)</f>
        <v>0</v>
      </c>
      <c r="U32" s="33">
        <f ca="1">COUNTIFS('Sales Appointments - Raw'!$I:$I,'Consultants - By Rep'!$A32,'Sales Appointments - Raw'!$E:$E,"&gt;="&amp;'Consultants - By Rep'!$B$4)</f>
        <v>19</v>
      </c>
      <c r="V32" s="23">
        <f ca="1">COUNTIFS('Sales Appointments - Raw'!$I:$I,'Consultants - By Rep'!$A32,'Sales Appointments - Raw'!$E:$E,"&gt;="&amp;'Consultants - By Rep'!$B$4,'Sales Appointments - Raw'!$J:$J,TRUE)</f>
        <v>11</v>
      </c>
      <c r="W32" s="23">
        <f ca="1">SUMIFS('Sales Appointments - Raw'!$O:$O,'Sales Appointments - Raw'!$I:$I,'Consultants - By Rep'!$A32,'Sales Appointments - Raw'!$E:$E,"&gt;="&amp;'Consultants - By Rep'!$B$4)</f>
        <v>10</v>
      </c>
      <c r="X32" s="20">
        <f t="shared" ca="1" si="2"/>
        <v>0.52631578947368418</v>
      </c>
      <c r="Y32" s="20">
        <f ca="1">MIN(IFERROR(Z32/(W32-SUMIFS('Sales Appointments - Raw'!$P:$P,'Sales Appointments - Raw'!$E:$E,"&gt;="&amp;'Consultants - By Rep'!$B$4,'Sales Appointments - Raw'!$I:$I,'Consultants - By Rep'!$A32)),0),1)</f>
        <v>0.7</v>
      </c>
      <c r="Z32" s="23">
        <f ca="1">COUNTIFS('Opportunities - Raw'!$F:$F,'Consultants - By Rep'!$A32,'Opportunities - Raw'!$B:$B,"&gt;="&amp;'Consultants - By Rep'!$B$4)</f>
        <v>7</v>
      </c>
      <c r="AA32" s="23">
        <f ca="1">COUNTIFS('Opportunities - Raw'!$F:$F,'Consultants - By Rep'!$A32,'Opportunities - Raw'!$H:$H,"&gt;="&amp;'Consultants - By Rep'!$B$4)</f>
        <v>0</v>
      </c>
      <c r="AB32" s="23">
        <f ca="1">COUNTIFS('CAD Appointments - Raw'!$H:$H,"Good to Go",'CAD Appointments - Raw'!$E:$E,'Consultants - By Rep'!$A32,'CAD Appointments - Raw'!$G:$G,"&gt;="&amp;'Consultants - By Rep'!$B$4)</f>
        <v>2</v>
      </c>
      <c r="AC32" s="20">
        <f ca="1">MIN(IFERROR(AB32/COUNTIFS('CAD Appointments - Raw'!$E:$E,'Consultants - By Rep'!$A32,'CAD Appointments - Raw'!$G:$G,"&gt;="&amp;'Consultants - By Rep'!$B$4),0),1)</f>
        <v>0.2857142857142857</v>
      </c>
      <c r="AD32" s="34">
        <f ca="1">COUNTIFS('Opportunities - Raw'!$F:$F,'Consultants - By Rep'!$A32,'Opportunities - Raw'!$I:$I,"&gt;="&amp;'Consultants - By Rep'!$B$4)</f>
        <v>1</v>
      </c>
    </row>
    <row r="33" spans="1:30" x14ac:dyDescent="0.3">
      <c r="A33" s="6" t="s">
        <v>157</v>
      </c>
      <c r="B33" s="6" t="s">
        <v>25</v>
      </c>
      <c r="C33" s="33">
        <f ca="1">COUNTIFS('Sales Appointments - Raw'!$I:$I,'Consultants - By Rep'!$A33,'Sales Appointments - Raw'!$E:$E,'Consultants - By Rep'!$B$2-1)</f>
        <v>3</v>
      </c>
      <c r="D33" s="23">
        <f ca="1">COUNTIFS('Sales Appointments - Raw'!$I:$I,'Consultants - By Rep'!$A33,'Sales Appointments - Raw'!$E:$E,'Consultants - By Rep'!$B$2-1,'Sales Appointments - Raw'!$J:$J,TRUE)</f>
        <v>3</v>
      </c>
      <c r="E33" s="23">
        <f ca="1">SUMIFS('Sales Appointments - Raw'!$O:$O,'Sales Appointments - Raw'!$I:$I,'Consultants - By Rep'!$A33,'Sales Appointments - Raw'!$E:$E,'Consultants - By Rep'!$B$2-1)</f>
        <v>2</v>
      </c>
      <c r="F33" s="20">
        <f t="shared" ca="1" si="0"/>
        <v>0.66666666666666663</v>
      </c>
      <c r="G33" s="20">
        <f ca="1">MIN(IFERROR(H33/(E33-SUMIFS('Sales Appointments - Raw'!$P:$P,'Sales Appointments - Raw'!$E:$E,'Consultants - By Rep'!$B$2-1,'Sales Appointments - Raw'!$I:$I,'Consultants - By Rep'!$A33)),0),1)</f>
        <v>0.5</v>
      </c>
      <c r="H33" s="23">
        <f ca="1">COUNTIFS('Opportunities - Raw'!$F:$F,'Consultants - By Rep'!$A33,'Opportunities - Raw'!$B:$B,'Consultants - By Rep'!$B$2-1)</f>
        <v>1</v>
      </c>
      <c r="I33" s="23">
        <f ca="1">COUNTIFS('CAD Appointments - Raw'!$H:$H,"Good to Go",'CAD Appointments - Raw'!$E:$E,'Consultants - By Rep'!$A33,'CAD Appointments - Raw'!$G:$G,'Consultants - By Rep'!$B$2-1)</f>
        <v>0</v>
      </c>
      <c r="J33" s="23">
        <f ca="1">COUNTIFS('Opportunities - Raw'!$F:$F,'Consultants - By Rep'!$A33,'Opportunities - Raw'!$H:$H,'Consultants - By Rep'!$B$2-1)</f>
        <v>0</v>
      </c>
      <c r="K33" s="34">
        <f ca="1">COUNTIFS('Opportunities - Raw'!$F:$F,'Consultants - By Rep'!$A33,'Opportunities - Raw'!$I:$I,'Consultants - By Rep'!$B$2-1)</f>
        <v>1</v>
      </c>
      <c r="L33" s="33">
        <f ca="1">COUNTIFS('Sales Appointments - Raw'!$I:$I,'Consultants - By Rep'!$A33,'Sales Appointments - Raw'!$E:$E,"&gt;="&amp;'Consultants - By Rep'!$B$3)</f>
        <v>3</v>
      </c>
      <c r="M33" s="23">
        <f ca="1">COUNTIFS('Sales Appointments - Raw'!$I:$I,'Consultants - By Rep'!$A33,'Sales Appointments - Raw'!$E:$E,"&gt;="&amp;'Consultants - By Rep'!$B$3,'Sales Appointments - Raw'!$J:$J,TRUE)</f>
        <v>3</v>
      </c>
      <c r="N33" s="23">
        <f ca="1">SUMIFS('Sales Appointments - Raw'!$O:$O,'Sales Appointments - Raw'!$I:$I,'Consultants - By Rep'!$A33,'Sales Appointments - Raw'!$E:$E,"&gt;="&amp;'Consultants - By Rep'!$B$3)</f>
        <v>2</v>
      </c>
      <c r="O33" s="20">
        <f t="shared" ca="1" si="1"/>
        <v>0.66666666666666663</v>
      </c>
      <c r="P33" s="20">
        <f ca="1">MIN(IFERROR(Q33/(N33-SUMIFS('Sales Appointments - Raw'!$P:$P,'Sales Appointments - Raw'!$E:$E,"&gt;="&amp;'Consultants - By Rep'!$B$3,'Sales Appointments - Raw'!$I:$I,'Consultants - By Rep'!$A33)),0),1)</f>
        <v>0.5</v>
      </c>
      <c r="Q33" s="23">
        <f ca="1">COUNTIFS('Opportunities - Raw'!$F:$F,'Consultants - By Rep'!$A33,'Opportunities - Raw'!$B:$B,"&gt;="&amp;'Consultants - By Rep'!$B$3)</f>
        <v>1</v>
      </c>
      <c r="R33" s="23">
        <f ca="1">COUNTIFS('CAD Appointments - Raw'!$H:$H,"Good to Go",'CAD Appointments - Raw'!$E:$E,'Consultants - By Rep'!$A33,'CAD Appointments - Raw'!$G:$G,"&gt;="&amp;'Consultants - By Rep'!$B$3)</f>
        <v>0</v>
      </c>
      <c r="S33" s="23">
        <f ca="1">COUNTIFS('Opportunities - Raw'!$F:$F,'Consultants - By Rep'!$A33,'Opportunities - Raw'!$H:$H,"&gt;="&amp;'Consultants - By Rep'!$B$3)</f>
        <v>0</v>
      </c>
      <c r="T33" s="34">
        <f ca="1">COUNTIFS('Opportunities - Raw'!$F:$F,'Consultants - By Rep'!$A33,'Opportunities - Raw'!$I:$I,"&gt;="&amp;'Consultants - By Rep'!$B$3)</f>
        <v>1</v>
      </c>
      <c r="U33" s="33">
        <f ca="1">COUNTIFS('Sales Appointments - Raw'!$I:$I,'Consultants - By Rep'!$A33,'Sales Appointments - Raw'!$E:$E,"&gt;="&amp;'Consultants - By Rep'!$B$4)</f>
        <v>16</v>
      </c>
      <c r="V33" s="23">
        <f ca="1">COUNTIFS('Sales Appointments - Raw'!$I:$I,'Consultants - By Rep'!$A33,'Sales Appointments - Raw'!$E:$E,"&gt;="&amp;'Consultants - By Rep'!$B$4,'Sales Appointments - Raw'!$J:$J,TRUE)</f>
        <v>14</v>
      </c>
      <c r="W33" s="23">
        <f ca="1">SUMIFS('Sales Appointments - Raw'!$O:$O,'Sales Appointments - Raw'!$I:$I,'Consultants - By Rep'!$A33,'Sales Appointments - Raw'!$E:$E,"&gt;="&amp;'Consultants - By Rep'!$B$4)</f>
        <v>12</v>
      </c>
      <c r="X33" s="20">
        <f t="shared" ca="1" si="2"/>
        <v>0.75</v>
      </c>
      <c r="Y33" s="20">
        <f ca="1">MIN(IFERROR(Z33/(W33-SUMIFS('Sales Appointments - Raw'!$P:$P,'Sales Appointments - Raw'!$E:$E,"&gt;="&amp;'Consultants - By Rep'!$B$4,'Sales Appointments - Raw'!$I:$I,'Consultants - By Rep'!$A33)),0),1)</f>
        <v>0.5</v>
      </c>
      <c r="Z33" s="23">
        <f ca="1">COUNTIFS('Opportunities - Raw'!$F:$F,'Consultants - By Rep'!$A33,'Opportunities - Raw'!$B:$B,"&gt;="&amp;'Consultants - By Rep'!$B$4)</f>
        <v>4</v>
      </c>
      <c r="AA33" s="23">
        <f ca="1">COUNTIFS('Opportunities - Raw'!$F:$F,'Consultants - By Rep'!$A33,'Opportunities - Raw'!$H:$H,"&gt;="&amp;'Consultants - By Rep'!$B$4)</f>
        <v>4</v>
      </c>
      <c r="AB33" s="23">
        <f ca="1">COUNTIFS('CAD Appointments - Raw'!$H:$H,"Good to Go",'CAD Appointments - Raw'!$E:$E,'Consultants - By Rep'!$A33,'CAD Appointments - Raw'!$G:$G,"&gt;="&amp;'Consultants - By Rep'!$B$4)</f>
        <v>0</v>
      </c>
      <c r="AC33" s="20">
        <f ca="1">MIN(IFERROR(AB33/COUNTIFS('CAD Appointments - Raw'!$E:$E,'Consultants - By Rep'!$A33,'CAD Appointments - Raw'!$G:$G,"&gt;="&amp;'Consultants - By Rep'!$B$4),0),1)</f>
        <v>0</v>
      </c>
      <c r="AD33" s="34">
        <f ca="1">COUNTIFS('Opportunities - Raw'!$F:$F,'Consultants - By Rep'!$A33,'Opportunities - Raw'!$I:$I,"&gt;="&amp;'Consultants - By Rep'!$B$4)</f>
        <v>1</v>
      </c>
    </row>
    <row r="34" spans="1:30" x14ac:dyDescent="0.3">
      <c r="A34" s="6" t="s">
        <v>158</v>
      </c>
      <c r="B34" s="6" t="s">
        <v>23</v>
      </c>
      <c r="C34" s="33">
        <f ca="1">COUNTIFS('Sales Appointments - Raw'!$I:$I,'Consultants - By Rep'!$A34,'Sales Appointments - Raw'!$E:$E,'Consultants - By Rep'!$B$2-1)</f>
        <v>0</v>
      </c>
      <c r="D34" s="23">
        <f ca="1">COUNTIFS('Sales Appointments - Raw'!$I:$I,'Consultants - By Rep'!$A34,'Sales Appointments - Raw'!$E:$E,'Consultants - By Rep'!$B$2-1,'Sales Appointments - Raw'!$J:$J,TRUE)</f>
        <v>0</v>
      </c>
      <c r="E34" s="23">
        <f ca="1">SUMIFS('Sales Appointments - Raw'!$O:$O,'Sales Appointments - Raw'!$I:$I,'Consultants - By Rep'!$A34,'Sales Appointments - Raw'!$E:$E,'Consultants - By Rep'!$B$2-1)</f>
        <v>0</v>
      </c>
      <c r="F34" s="20">
        <f t="shared" ca="1" si="0"/>
        <v>0</v>
      </c>
      <c r="G34" s="20">
        <f ca="1">MIN(IFERROR(H34/(E34-SUMIFS('Sales Appointments - Raw'!$P:$P,'Sales Appointments - Raw'!$E:$E,'Consultants - By Rep'!$B$2-1,'Sales Appointments - Raw'!$I:$I,'Consultants - By Rep'!$A34)),0),1)</f>
        <v>0</v>
      </c>
      <c r="H34" s="23">
        <f ca="1">COUNTIFS('Opportunities - Raw'!$F:$F,'Consultants - By Rep'!$A34,'Opportunities - Raw'!$B:$B,'Consultants - By Rep'!$B$2-1)</f>
        <v>0</v>
      </c>
      <c r="I34" s="23">
        <f ca="1">COUNTIFS('CAD Appointments - Raw'!$H:$H,"Good to Go",'CAD Appointments - Raw'!$E:$E,'Consultants - By Rep'!$A34,'CAD Appointments - Raw'!$G:$G,'Consultants - By Rep'!$B$2-1)</f>
        <v>0</v>
      </c>
      <c r="J34" s="23">
        <f ca="1">COUNTIFS('Opportunities - Raw'!$F:$F,'Consultants - By Rep'!$A34,'Opportunities - Raw'!$H:$H,'Consultants - By Rep'!$B$2-1)</f>
        <v>0</v>
      </c>
      <c r="K34" s="34">
        <f ca="1">COUNTIFS('Opportunities - Raw'!$F:$F,'Consultants - By Rep'!$A34,'Opportunities - Raw'!$I:$I,'Consultants - By Rep'!$B$2-1)</f>
        <v>0</v>
      </c>
      <c r="L34" s="33">
        <f ca="1">COUNTIFS('Sales Appointments - Raw'!$I:$I,'Consultants - By Rep'!$A34,'Sales Appointments - Raw'!$E:$E,"&gt;="&amp;'Consultants - By Rep'!$B$3)</f>
        <v>0</v>
      </c>
      <c r="M34" s="23">
        <f ca="1">COUNTIFS('Sales Appointments - Raw'!$I:$I,'Consultants - By Rep'!$A34,'Sales Appointments - Raw'!$E:$E,"&gt;="&amp;'Consultants - By Rep'!$B$3,'Sales Appointments - Raw'!$J:$J,TRUE)</f>
        <v>0</v>
      </c>
      <c r="N34" s="23">
        <f ca="1">SUMIFS('Sales Appointments - Raw'!$O:$O,'Sales Appointments - Raw'!$I:$I,'Consultants - By Rep'!$A34,'Sales Appointments - Raw'!$E:$E,"&gt;="&amp;'Consultants - By Rep'!$B$3)</f>
        <v>0</v>
      </c>
      <c r="O34" s="20">
        <f t="shared" ca="1" si="1"/>
        <v>0</v>
      </c>
      <c r="P34" s="20">
        <f ca="1">MIN(IFERROR(Q34/(N34-SUMIFS('Sales Appointments - Raw'!$P:$P,'Sales Appointments - Raw'!$E:$E,"&gt;="&amp;'Consultants - By Rep'!$B$3,'Sales Appointments - Raw'!$I:$I,'Consultants - By Rep'!$A34)),0),1)</f>
        <v>0</v>
      </c>
      <c r="Q34" s="23">
        <f ca="1">COUNTIFS('Opportunities - Raw'!$F:$F,'Consultants - By Rep'!$A34,'Opportunities - Raw'!$B:$B,"&gt;="&amp;'Consultants - By Rep'!$B$3)</f>
        <v>0</v>
      </c>
      <c r="R34" s="23">
        <f ca="1">COUNTIFS('CAD Appointments - Raw'!$H:$H,"Good to Go",'CAD Appointments - Raw'!$E:$E,'Consultants - By Rep'!$A34,'CAD Appointments - Raw'!$G:$G,"&gt;="&amp;'Consultants - By Rep'!$B$3)</f>
        <v>0</v>
      </c>
      <c r="S34" s="23">
        <f ca="1">COUNTIFS('Opportunities - Raw'!$F:$F,'Consultants - By Rep'!$A34,'Opportunities - Raw'!$H:$H,"&gt;="&amp;'Consultants - By Rep'!$B$3)</f>
        <v>0</v>
      </c>
      <c r="T34" s="34">
        <f ca="1">COUNTIFS('Opportunities - Raw'!$F:$F,'Consultants - By Rep'!$A34,'Opportunities - Raw'!$I:$I,"&gt;="&amp;'Consultants - By Rep'!$B$3)</f>
        <v>0</v>
      </c>
      <c r="U34" s="33">
        <f ca="1">COUNTIFS('Sales Appointments - Raw'!$I:$I,'Consultants - By Rep'!$A34,'Sales Appointments - Raw'!$E:$E,"&gt;="&amp;'Consultants - By Rep'!$B$4)</f>
        <v>1</v>
      </c>
      <c r="V34" s="23">
        <f ca="1">COUNTIFS('Sales Appointments - Raw'!$I:$I,'Consultants - By Rep'!$A34,'Sales Appointments - Raw'!$E:$E,"&gt;="&amp;'Consultants - By Rep'!$B$4,'Sales Appointments - Raw'!$J:$J,TRUE)</f>
        <v>1</v>
      </c>
      <c r="W34" s="23">
        <f ca="1">SUMIFS('Sales Appointments - Raw'!$O:$O,'Sales Appointments - Raw'!$I:$I,'Consultants - By Rep'!$A34,'Sales Appointments - Raw'!$E:$E,"&gt;="&amp;'Consultants - By Rep'!$B$4)</f>
        <v>1</v>
      </c>
      <c r="X34" s="20">
        <f t="shared" ca="1" si="2"/>
        <v>1</v>
      </c>
      <c r="Y34" s="20">
        <f ca="1">MIN(IFERROR(Z34/(W34-SUMIFS('Sales Appointments - Raw'!$P:$P,'Sales Appointments - Raw'!$E:$E,"&gt;="&amp;'Consultants - By Rep'!$B$4,'Sales Appointments - Raw'!$I:$I,'Consultants - By Rep'!$A34)),0),1)</f>
        <v>0</v>
      </c>
      <c r="Z34" s="23">
        <f ca="1">COUNTIFS('Opportunities - Raw'!$F:$F,'Consultants - By Rep'!$A34,'Opportunities - Raw'!$B:$B,"&gt;="&amp;'Consultants - By Rep'!$B$4)</f>
        <v>0</v>
      </c>
      <c r="AA34" s="23">
        <f ca="1">COUNTIFS('Opportunities - Raw'!$F:$F,'Consultants - By Rep'!$A34,'Opportunities - Raw'!$H:$H,"&gt;="&amp;'Consultants - By Rep'!$B$4)</f>
        <v>0</v>
      </c>
      <c r="AB34" s="23">
        <f ca="1">COUNTIFS('CAD Appointments - Raw'!$H:$H,"Good to Go",'CAD Appointments - Raw'!$E:$E,'Consultants - By Rep'!$A34,'CAD Appointments - Raw'!$G:$G,"&gt;="&amp;'Consultants - By Rep'!$B$4)</f>
        <v>0</v>
      </c>
      <c r="AC34" s="20">
        <f ca="1">MIN(IFERROR(AB34/COUNTIFS('CAD Appointments - Raw'!$E:$E,'Consultants - By Rep'!$A34,'CAD Appointments - Raw'!$G:$G,"&gt;="&amp;'Consultants - By Rep'!$B$4),0),1)</f>
        <v>0</v>
      </c>
      <c r="AD34" s="34">
        <f ca="1">COUNTIFS('Opportunities - Raw'!$F:$F,'Consultants - By Rep'!$A34,'Opportunities - Raw'!$I:$I,"&gt;="&amp;'Consultants - By Rep'!$B$4)</f>
        <v>0</v>
      </c>
    </row>
    <row r="35" spans="1:30" x14ac:dyDescent="0.3">
      <c r="A35" s="6" t="s">
        <v>159</v>
      </c>
      <c r="B35" s="6" t="s">
        <v>21</v>
      </c>
      <c r="C35" s="33">
        <f ca="1">COUNTIFS('Sales Appointments - Raw'!$I:$I,'Consultants - By Rep'!$A35,'Sales Appointments - Raw'!$E:$E,'Consultants - By Rep'!$B$2-1)</f>
        <v>2</v>
      </c>
      <c r="D35" s="23">
        <f ca="1">COUNTIFS('Sales Appointments - Raw'!$I:$I,'Consultants - By Rep'!$A35,'Sales Appointments - Raw'!$E:$E,'Consultants - By Rep'!$B$2-1,'Sales Appointments - Raw'!$J:$J,TRUE)</f>
        <v>1</v>
      </c>
      <c r="E35" s="23">
        <f ca="1">SUMIFS('Sales Appointments - Raw'!$O:$O,'Sales Appointments - Raw'!$I:$I,'Consultants - By Rep'!$A35,'Sales Appointments - Raw'!$E:$E,'Consultants - By Rep'!$B$2-1)</f>
        <v>1</v>
      </c>
      <c r="F35" s="20">
        <f t="shared" ca="1" si="0"/>
        <v>0.5</v>
      </c>
      <c r="G35" s="20">
        <f ca="1">MIN(IFERROR(H35/(E35-SUMIFS('Sales Appointments - Raw'!$P:$P,'Sales Appointments - Raw'!$E:$E,'Consultants - By Rep'!$B$2-1,'Sales Appointments - Raw'!$I:$I,'Consultants - By Rep'!$A35)),0),1)</f>
        <v>0</v>
      </c>
      <c r="H35" s="23">
        <f ca="1">COUNTIFS('Opportunities - Raw'!$F:$F,'Consultants - By Rep'!$A35,'Opportunities - Raw'!$B:$B,'Consultants - By Rep'!$B$2-1)</f>
        <v>0</v>
      </c>
      <c r="I35" s="23">
        <f ca="1">COUNTIFS('CAD Appointments - Raw'!$H:$H,"Good to Go",'CAD Appointments - Raw'!$E:$E,'Consultants - By Rep'!$A35,'CAD Appointments - Raw'!$G:$G,'Consultants - By Rep'!$B$2-1)</f>
        <v>0</v>
      </c>
      <c r="J35" s="23">
        <f ca="1">COUNTIFS('Opportunities - Raw'!$F:$F,'Consultants - By Rep'!$A35,'Opportunities - Raw'!$H:$H,'Consultants - By Rep'!$B$2-1)</f>
        <v>0</v>
      </c>
      <c r="K35" s="34">
        <f ca="1">COUNTIFS('Opportunities - Raw'!$F:$F,'Consultants - By Rep'!$A35,'Opportunities - Raw'!$I:$I,'Consultants - By Rep'!$B$2-1)</f>
        <v>0</v>
      </c>
      <c r="L35" s="33">
        <f ca="1">COUNTIFS('Sales Appointments - Raw'!$I:$I,'Consultants - By Rep'!$A35,'Sales Appointments - Raw'!$E:$E,"&gt;="&amp;'Consultants - By Rep'!$B$3)</f>
        <v>3</v>
      </c>
      <c r="M35" s="23">
        <f ca="1">COUNTIFS('Sales Appointments - Raw'!$I:$I,'Consultants - By Rep'!$A35,'Sales Appointments - Raw'!$E:$E,"&gt;="&amp;'Consultants - By Rep'!$B$3,'Sales Appointments - Raw'!$J:$J,TRUE)</f>
        <v>1</v>
      </c>
      <c r="N35" s="23">
        <f ca="1">SUMIFS('Sales Appointments - Raw'!$O:$O,'Sales Appointments - Raw'!$I:$I,'Consultants - By Rep'!$A35,'Sales Appointments - Raw'!$E:$E,"&gt;="&amp;'Consultants - By Rep'!$B$3)</f>
        <v>1</v>
      </c>
      <c r="O35" s="20">
        <f t="shared" ca="1" si="1"/>
        <v>0.33333333333333331</v>
      </c>
      <c r="P35" s="20">
        <f ca="1">MIN(IFERROR(Q35/(N35-SUMIFS('Sales Appointments - Raw'!$P:$P,'Sales Appointments - Raw'!$E:$E,"&gt;="&amp;'Consultants - By Rep'!$B$3,'Sales Appointments - Raw'!$I:$I,'Consultants - By Rep'!$A35)),0),1)</f>
        <v>0</v>
      </c>
      <c r="Q35" s="23">
        <f ca="1">COUNTIFS('Opportunities - Raw'!$F:$F,'Consultants - By Rep'!$A35,'Opportunities - Raw'!$B:$B,"&gt;="&amp;'Consultants - By Rep'!$B$3)</f>
        <v>0</v>
      </c>
      <c r="R35" s="23">
        <f ca="1">COUNTIFS('CAD Appointments - Raw'!$H:$H,"Good to Go",'CAD Appointments - Raw'!$E:$E,'Consultants - By Rep'!$A35,'CAD Appointments - Raw'!$G:$G,"&gt;="&amp;'Consultants - By Rep'!$B$3)</f>
        <v>0</v>
      </c>
      <c r="S35" s="23">
        <f ca="1">COUNTIFS('Opportunities - Raw'!$F:$F,'Consultants - By Rep'!$A35,'Opportunities - Raw'!$H:$H,"&gt;="&amp;'Consultants - By Rep'!$B$3)</f>
        <v>0</v>
      </c>
      <c r="T35" s="34">
        <f ca="1">COUNTIFS('Opportunities - Raw'!$F:$F,'Consultants - By Rep'!$A35,'Opportunities - Raw'!$I:$I,"&gt;="&amp;'Consultants - By Rep'!$B$3)</f>
        <v>0</v>
      </c>
      <c r="U35" s="33">
        <f ca="1">COUNTIFS('Sales Appointments - Raw'!$I:$I,'Consultants - By Rep'!$A35,'Sales Appointments - Raw'!$E:$E,"&gt;="&amp;'Consultants - By Rep'!$B$4)</f>
        <v>10</v>
      </c>
      <c r="V35" s="23">
        <f ca="1">COUNTIFS('Sales Appointments - Raw'!$I:$I,'Consultants - By Rep'!$A35,'Sales Appointments - Raw'!$E:$E,"&gt;="&amp;'Consultants - By Rep'!$B$4,'Sales Appointments - Raw'!$J:$J,TRUE)</f>
        <v>5</v>
      </c>
      <c r="W35" s="23">
        <f ca="1">SUMIFS('Sales Appointments - Raw'!$O:$O,'Sales Appointments - Raw'!$I:$I,'Consultants - By Rep'!$A35,'Sales Appointments - Raw'!$E:$E,"&gt;="&amp;'Consultants - By Rep'!$B$4)</f>
        <v>5</v>
      </c>
      <c r="X35" s="20">
        <f t="shared" ca="1" si="2"/>
        <v>0.5</v>
      </c>
      <c r="Y35" s="20">
        <f ca="1">MIN(IFERROR(Z35/(W35-SUMIFS('Sales Appointments - Raw'!$P:$P,'Sales Appointments - Raw'!$E:$E,"&gt;="&amp;'Consultants - By Rep'!$B$4,'Sales Appointments - Raw'!$I:$I,'Consultants - By Rep'!$A35)),0),1)</f>
        <v>0.8</v>
      </c>
      <c r="Z35" s="23">
        <f ca="1">COUNTIFS('Opportunities - Raw'!$F:$F,'Consultants - By Rep'!$A35,'Opportunities - Raw'!$B:$B,"&gt;="&amp;'Consultants - By Rep'!$B$4)</f>
        <v>4</v>
      </c>
      <c r="AA35" s="23">
        <f ca="1">COUNTIFS('Opportunities - Raw'!$F:$F,'Consultants - By Rep'!$A35,'Opportunities - Raw'!$H:$H,"&gt;="&amp;'Consultants - By Rep'!$B$4)</f>
        <v>1</v>
      </c>
      <c r="AB35" s="23">
        <f ca="1">COUNTIFS('CAD Appointments - Raw'!$H:$H,"Good to Go",'CAD Appointments - Raw'!$E:$E,'Consultants - By Rep'!$A35,'CAD Appointments - Raw'!$G:$G,"&gt;="&amp;'Consultants - By Rep'!$B$4)</f>
        <v>0</v>
      </c>
      <c r="AC35" s="20">
        <f ca="1">MIN(IFERROR(AB35/COUNTIFS('CAD Appointments - Raw'!$E:$E,'Consultants - By Rep'!$A35,'CAD Appointments - Raw'!$G:$G,"&gt;="&amp;'Consultants - By Rep'!$B$4),0),1)</f>
        <v>0</v>
      </c>
      <c r="AD35" s="34">
        <f ca="1">COUNTIFS('Opportunities - Raw'!$F:$F,'Consultants - By Rep'!$A35,'Opportunities - Raw'!$I:$I,"&gt;="&amp;'Consultants - By Rep'!$B$4)</f>
        <v>1</v>
      </c>
    </row>
    <row r="36" spans="1:30" x14ac:dyDescent="0.3">
      <c r="A36" s="6" t="s">
        <v>160</v>
      </c>
      <c r="B36" s="6" t="s">
        <v>21</v>
      </c>
      <c r="C36" s="33">
        <f ca="1">COUNTIFS('Sales Appointments - Raw'!$I:$I,'Consultants - By Rep'!$A36,'Sales Appointments - Raw'!$E:$E,'Consultants - By Rep'!$B$2-1)</f>
        <v>0</v>
      </c>
      <c r="D36" s="23">
        <f ca="1">COUNTIFS('Sales Appointments - Raw'!$I:$I,'Consultants - By Rep'!$A36,'Sales Appointments - Raw'!$E:$E,'Consultants - By Rep'!$B$2-1,'Sales Appointments - Raw'!$J:$J,TRUE)</f>
        <v>0</v>
      </c>
      <c r="E36" s="23">
        <f ca="1">SUMIFS('Sales Appointments - Raw'!$O:$O,'Sales Appointments - Raw'!$I:$I,'Consultants - By Rep'!$A36,'Sales Appointments - Raw'!$E:$E,'Consultants - By Rep'!$B$2-1)</f>
        <v>0</v>
      </c>
      <c r="F36" s="20">
        <f t="shared" ca="1" si="0"/>
        <v>0</v>
      </c>
      <c r="G36" s="20">
        <f ca="1">MIN(IFERROR(H36/(E36-SUMIFS('Sales Appointments - Raw'!$P:$P,'Sales Appointments - Raw'!$E:$E,'Consultants - By Rep'!$B$2-1,'Sales Appointments - Raw'!$I:$I,'Consultants - By Rep'!$A36)),0),1)</f>
        <v>0</v>
      </c>
      <c r="H36" s="23">
        <f ca="1">COUNTIFS('Opportunities - Raw'!$F:$F,'Consultants - By Rep'!$A36,'Opportunities - Raw'!$B:$B,'Consultants - By Rep'!$B$2-1)</f>
        <v>0</v>
      </c>
      <c r="I36" s="23">
        <f ca="1">COUNTIFS('CAD Appointments - Raw'!$H:$H,"Good to Go",'CAD Appointments - Raw'!$E:$E,'Consultants - By Rep'!$A36,'CAD Appointments - Raw'!$G:$G,'Consultants - By Rep'!$B$2-1)</f>
        <v>1</v>
      </c>
      <c r="J36" s="23">
        <f ca="1">COUNTIFS('Opportunities - Raw'!$F:$F,'Consultants - By Rep'!$A36,'Opportunities - Raw'!$H:$H,'Consultants - By Rep'!$B$2-1)</f>
        <v>0</v>
      </c>
      <c r="K36" s="34">
        <f ca="1">COUNTIFS('Opportunities - Raw'!$F:$F,'Consultants - By Rep'!$A36,'Opportunities - Raw'!$I:$I,'Consultants - By Rep'!$B$2-1)</f>
        <v>0</v>
      </c>
      <c r="L36" s="33">
        <f ca="1">COUNTIFS('Sales Appointments - Raw'!$I:$I,'Consultants - By Rep'!$A36,'Sales Appointments - Raw'!$E:$E,"&gt;="&amp;'Consultants - By Rep'!$B$3)</f>
        <v>4</v>
      </c>
      <c r="M36" s="23">
        <f ca="1">COUNTIFS('Sales Appointments - Raw'!$I:$I,'Consultants - By Rep'!$A36,'Sales Appointments - Raw'!$E:$E,"&gt;="&amp;'Consultants - By Rep'!$B$3,'Sales Appointments - Raw'!$J:$J,TRUE)</f>
        <v>2</v>
      </c>
      <c r="N36" s="23">
        <f ca="1">SUMIFS('Sales Appointments - Raw'!$O:$O,'Sales Appointments - Raw'!$I:$I,'Consultants - By Rep'!$A36,'Sales Appointments - Raw'!$E:$E,"&gt;="&amp;'Consultants - By Rep'!$B$3)</f>
        <v>3</v>
      </c>
      <c r="O36" s="20">
        <f t="shared" ca="1" si="1"/>
        <v>0.75</v>
      </c>
      <c r="P36" s="20">
        <f ca="1">MIN(IFERROR(Q36/(N36-SUMIFS('Sales Appointments - Raw'!$P:$P,'Sales Appointments - Raw'!$E:$E,"&gt;="&amp;'Consultants - By Rep'!$B$3,'Sales Appointments - Raw'!$I:$I,'Consultants - By Rep'!$A36)),0),1)</f>
        <v>1</v>
      </c>
      <c r="Q36" s="23">
        <f ca="1">COUNTIFS('Opportunities - Raw'!$F:$F,'Consultants - By Rep'!$A36,'Opportunities - Raw'!$B:$B,"&gt;="&amp;'Consultants - By Rep'!$B$3)</f>
        <v>3</v>
      </c>
      <c r="R36" s="23">
        <f ca="1">COUNTIFS('CAD Appointments - Raw'!$H:$H,"Good to Go",'CAD Appointments - Raw'!$E:$E,'Consultants - By Rep'!$A36,'CAD Appointments - Raw'!$G:$G,"&gt;="&amp;'Consultants - By Rep'!$B$3)</f>
        <v>1</v>
      </c>
      <c r="S36" s="23">
        <f ca="1">COUNTIFS('Opportunities - Raw'!$F:$F,'Consultants - By Rep'!$A36,'Opportunities - Raw'!$H:$H,"&gt;="&amp;'Consultants - By Rep'!$B$3)</f>
        <v>1</v>
      </c>
      <c r="T36" s="34">
        <f ca="1">COUNTIFS('Opportunities - Raw'!$F:$F,'Consultants - By Rep'!$A36,'Opportunities - Raw'!$I:$I,"&gt;="&amp;'Consultants - By Rep'!$B$3)</f>
        <v>0</v>
      </c>
      <c r="U36" s="33">
        <f ca="1">COUNTIFS('Sales Appointments - Raw'!$I:$I,'Consultants - By Rep'!$A36,'Sales Appointments - Raw'!$E:$E,"&gt;="&amp;'Consultants - By Rep'!$B$4)</f>
        <v>11</v>
      </c>
      <c r="V36" s="23">
        <f ca="1">COUNTIFS('Sales Appointments - Raw'!$I:$I,'Consultants - By Rep'!$A36,'Sales Appointments - Raw'!$E:$E,"&gt;="&amp;'Consultants - By Rep'!$B$4,'Sales Appointments - Raw'!$J:$J,TRUE)</f>
        <v>7</v>
      </c>
      <c r="W36" s="23">
        <f ca="1">SUMIFS('Sales Appointments - Raw'!$O:$O,'Sales Appointments - Raw'!$I:$I,'Consultants - By Rep'!$A36,'Sales Appointments - Raw'!$E:$E,"&gt;="&amp;'Consultants - By Rep'!$B$4)</f>
        <v>8</v>
      </c>
      <c r="X36" s="20">
        <f t="shared" ca="1" si="2"/>
        <v>0.72727272727272729</v>
      </c>
      <c r="Y36" s="20">
        <f ca="1">MIN(IFERROR(Z36/(W36-SUMIFS('Sales Appointments - Raw'!$P:$P,'Sales Appointments - Raw'!$E:$E,"&gt;="&amp;'Consultants - By Rep'!$B$4,'Sales Appointments - Raw'!$I:$I,'Consultants - By Rep'!$A36)),0),1)</f>
        <v>1</v>
      </c>
      <c r="Z36" s="23">
        <f ca="1">COUNTIFS('Opportunities - Raw'!$F:$F,'Consultants - By Rep'!$A36,'Opportunities - Raw'!$B:$B,"&gt;="&amp;'Consultants - By Rep'!$B$4)</f>
        <v>8</v>
      </c>
      <c r="AA36" s="23">
        <f ca="1">COUNTIFS('Opportunities - Raw'!$F:$F,'Consultants - By Rep'!$A36,'Opportunities - Raw'!$H:$H,"&gt;="&amp;'Consultants - By Rep'!$B$4)</f>
        <v>3</v>
      </c>
      <c r="AB36" s="23">
        <f ca="1">COUNTIFS('CAD Appointments - Raw'!$H:$H,"Good to Go",'CAD Appointments - Raw'!$E:$E,'Consultants - By Rep'!$A36,'CAD Appointments - Raw'!$G:$G,"&gt;="&amp;'Consultants - By Rep'!$B$4)</f>
        <v>3</v>
      </c>
      <c r="AC36" s="20">
        <f ca="1">MIN(IFERROR(AB36/COUNTIFS('CAD Appointments - Raw'!$E:$E,'Consultants - By Rep'!$A36,'CAD Appointments - Raw'!$G:$G,"&gt;="&amp;'Consultants - By Rep'!$B$4),0),1)</f>
        <v>0.6</v>
      </c>
      <c r="AD36" s="34">
        <f ca="1">COUNTIFS('Opportunities - Raw'!$F:$F,'Consultants - By Rep'!$A36,'Opportunities - Raw'!$I:$I,"&gt;="&amp;'Consultants - By Rep'!$B$4)</f>
        <v>2</v>
      </c>
    </row>
    <row r="37" spans="1:30" x14ac:dyDescent="0.3">
      <c r="A37" s="6" t="s">
        <v>161</v>
      </c>
      <c r="B37" s="6" t="s">
        <v>23</v>
      </c>
      <c r="C37" s="33">
        <f ca="1">COUNTIFS('Sales Appointments - Raw'!$I:$I,'Consultants - By Rep'!$A37,'Sales Appointments - Raw'!$E:$E,'Consultants - By Rep'!$B$2-1)</f>
        <v>1</v>
      </c>
      <c r="D37" s="23">
        <f ca="1">COUNTIFS('Sales Appointments - Raw'!$I:$I,'Consultants - By Rep'!$A37,'Sales Appointments - Raw'!$E:$E,'Consultants - By Rep'!$B$2-1,'Sales Appointments - Raw'!$J:$J,TRUE)</f>
        <v>1</v>
      </c>
      <c r="E37" s="23">
        <f ca="1">SUMIFS('Sales Appointments - Raw'!$O:$O,'Sales Appointments - Raw'!$I:$I,'Consultants - By Rep'!$A37,'Sales Appointments - Raw'!$E:$E,'Consultants - By Rep'!$B$2-1)</f>
        <v>0</v>
      </c>
      <c r="F37" s="20">
        <f t="shared" ca="1" si="0"/>
        <v>0</v>
      </c>
      <c r="G37" s="20">
        <f ca="1">MIN(IFERROR(H37/(E37-SUMIFS('Sales Appointments - Raw'!$P:$P,'Sales Appointments - Raw'!$E:$E,'Consultants - By Rep'!$B$2-1,'Sales Appointments - Raw'!$I:$I,'Consultants - By Rep'!$A37)),0),1)</f>
        <v>0</v>
      </c>
      <c r="H37" s="23">
        <f ca="1">COUNTIFS('Opportunities - Raw'!$F:$F,'Consultants - By Rep'!$A37,'Opportunities - Raw'!$B:$B,'Consultants - By Rep'!$B$2-1)</f>
        <v>0</v>
      </c>
      <c r="I37" s="23">
        <f ca="1">COUNTIFS('CAD Appointments - Raw'!$H:$H,"Good to Go",'CAD Appointments - Raw'!$E:$E,'Consultants - By Rep'!$A37,'CAD Appointments - Raw'!$G:$G,'Consultants - By Rep'!$B$2-1)</f>
        <v>0</v>
      </c>
      <c r="J37" s="23">
        <f ca="1">COUNTIFS('Opportunities - Raw'!$F:$F,'Consultants - By Rep'!$A37,'Opportunities - Raw'!$H:$H,'Consultants - By Rep'!$B$2-1)</f>
        <v>1</v>
      </c>
      <c r="K37" s="34">
        <f ca="1">COUNTIFS('Opportunities - Raw'!$F:$F,'Consultants - By Rep'!$A37,'Opportunities - Raw'!$I:$I,'Consultants - By Rep'!$B$2-1)</f>
        <v>0</v>
      </c>
      <c r="L37" s="33">
        <f ca="1">COUNTIFS('Sales Appointments - Raw'!$I:$I,'Consultants - By Rep'!$A37,'Sales Appointments - Raw'!$E:$E,"&gt;="&amp;'Consultants - By Rep'!$B$3)</f>
        <v>2</v>
      </c>
      <c r="M37" s="23">
        <f ca="1">COUNTIFS('Sales Appointments - Raw'!$I:$I,'Consultants - By Rep'!$A37,'Sales Appointments - Raw'!$E:$E,"&gt;="&amp;'Consultants - By Rep'!$B$3,'Sales Appointments - Raw'!$J:$J,TRUE)</f>
        <v>1</v>
      </c>
      <c r="N37" s="23">
        <f ca="1">SUMIFS('Sales Appointments - Raw'!$O:$O,'Sales Appointments - Raw'!$I:$I,'Consultants - By Rep'!$A37,'Sales Appointments - Raw'!$E:$E,"&gt;="&amp;'Consultants - By Rep'!$B$3)</f>
        <v>0</v>
      </c>
      <c r="O37" s="20">
        <f t="shared" ca="1" si="1"/>
        <v>0</v>
      </c>
      <c r="P37" s="20">
        <f ca="1">MIN(IFERROR(Q37/(N37-SUMIFS('Sales Appointments - Raw'!$P:$P,'Sales Appointments - Raw'!$E:$E,"&gt;="&amp;'Consultants - By Rep'!$B$3,'Sales Appointments - Raw'!$I:$I,'Consultants - By Rep'!$A37)),0),1)</f>
        <v>0</v>
      </c>
      <c r="Q37" s="23">
        <f ca="1">COUNTIFS('Opportunities - Raw'!$F:$F,'Consultants - By Rep'!$A37,'Opportunities - Raw'!$B:$B,"&gt;="&amp;'Consultants - By Rep'!$B$3)</f>
        <v>0</v>
      </c>
      <c r="R37" s="23">
        <f ca="1">COUNTIFS('CAD Appointments - Raw'!$H:$H,"Good to Go",'CAD Appointments - Raw'!$E:$E,'Consultants - By Rep'!$A37,'CAD Appointments - Raw'!$G:$G,"&gt;="&amp;'Consultants - By Rep'!$B$3)</f>
        <v>0</v>
      </c>
      <c r="S37" s="23">
        <f ca="1">COUNTIFS('Opportunities - Raw'!$F:$F,'Consultants - By Rep'!$A37,'Opportunities - Raw'!$H:$H,"&gt;="&amp;'Consultants - By Rep'!$B$3)</f>
        <v>3</v>
      </c>
      <c r="T37" s="34">
        <f ca="1">COUNTIFS('Opportunities - Raw'!$F:$F,'Consultants - By Rep'!$A37,'Opportunities - Raw'!$I:$I,"&gt;="&amp;'Consultants - By Rep'!$B$3)</f>
        <v>0</v>
      </c>
      <c r="U37" s="33">
        <f ca="1">COUNTIFS('Sales Appointments - Raw'!$I:$I,'Consultants - By Rep'!$A37,'Sales Appointments - Raw'!$E:$E,"&gt;="&amp;'Consultants - By Rep'!$B$4)</f>
        <v>15</v>
      </c>
      <c r="V37" s="23">
        <f ca="1">COUNTIFS('Sales Appointments - Raw'!$I:$I,'Consultants - By Rep'!$A37,'Sales Appointments - Raw'!$E:$E,"&gt;="&amp;'Consultants - By Rep'!$B$4,'Sales Appointments - Raw'!$J:$J,TRUE)</f>
        <v>7</v>
      </c>
      <c r="W37" s="23">
        <f ca="1">SUMIFS('Sales Appointments - Raw'!$O:$O,'Sales Appointments - Raw'!$I:$I,'Consultants - By Rep'!$A37,'Sales Appointments - Raw'!$E:$E,"&gt;="&amp;'Consultants - By Rep'!$B$4)</f>
        <v>7</v>
      </c>
      <c r="X37" s="20">
        <f t="shared" ca="1" si="2"/>
        <v>0.46666666666666667</v>
      </c>
      <c r="Y37" s="20">
        <f ca="1">MIN(IFERROR(Z37/(W37-SUMIFS('Sales Appointments - Raw'!$P:$P,'Sales Appointments - Raw'!$E:$E,"&gt;="&amp;'Consultants - By Rep'!$B$4,'Sales Appointments - Raw'!$I:$I,'Consultants - By Rep'!$A37)),0),1)</f>
        <v>0.7142857142857143</v>
      </c>
      <c r="Z37" s="23">
        <f ca="1">COUNTIFS('Opportunities - Raw'!$F:$F,'Consultants - By Rep'!$A37,'Opportunities - Raw'!$B:$B,"&gt;="&amp;'Consultants - By Rep'!$B$4)</f>
        <v>5</v>
      </c>
      <c r="AA37" s="23">
        <f ca="1">COUNTIFS('Opportunities - Raw'!$F:$F,'Consultants - By Rep'!$A37,'Opportunities - Raw'!$H:$H,"&gt;="&amp;'Consultants - By Rep'!$B$4)</f>
        <v>5</v>
      </c>
      <c r="AB37" s="23">
        <f ca="1">COUNTIFS('CAD Appointments - Raw'!$H:$H,"Good to Go",'CAD Appointments - Raw'!$E:$E,'Consultants - By Rep'!$A37,'CAD Appointments - Raw'!$G:$G,"&gt;="&amp;'Consultants - By Rep'!$B$4)</f>
        <v>0</v>
      </c>
      <c r="AC37" s="20">
        <f ca="1">MIN(IFERROR(AB37/COUNTIFS('CAD Appointments - Raw'!$E:$E,'Consultants - By Rep'!$A37,'CAD Appointments - Raw'!$G:$G,"&gt;="&amp;'Consultants - By Rep'!$B$4),0),1)</f>
        <v>0</v>
      </c>
      <c r="AD37" s="34">
        <f ca="1">COUNTIFS('Opportunities - Raw'!$F:$F,'Consultants - By Rep'!$A37,'Opportunities - Raw'!$I:$I,"&gt;="&amp;'Consultants - By Rep'!$B$4)</f>
        <v>0</v>
      </c>
    </row>
    <row r="38" spans="1:30" x14ac:dyDescent="0.3">
      <c r="A38" s="6" t="s">
        <v>162</v>
      </c>
      <c r="B38" s="6" t="s">
        <v>21</v>
      </c>
      <c r="C38" s="33">
        <f ca="1">COUNTIFS('Sales Appointments - Raw'!$I:$I,'Consultants - By Rep'!$A38,'Sales Appointments - Raw'!$E:$E,'Consultants - By Rep'!$B$2-1)</f>
        <v>0</v>
      </c>
      <c r="D38" s="23">
        <f ca="1">COUNTIFS('Sales Appointments - Raw'!$I:$I,'Consultants - By Rep'!$A38,'Sales Appointments - Raw'!$E:$E,'Consultants - By Rep'!$B$2-1,'Sales Appointments - Raw'!$J:$J,TRUE)</f>
        <v>0</v>
      </c>
      <c r="E38" s="23">
        <f ca="1">SUMIFS('Sales Appointments - Raw'!$O:$O,'Sales Appointments - Raw'!$I:$I,'Consultants - By Rep'!$A38,'Sales Appointments - Raw'!$E:$E,'Consultants - By Rep'!$B$2-1)</f>
        <v>0</v>
      </c>
      <c r="F38" s="20">
        <f t="shared" ca="1" si="0"/>
        <v>0</v>
      </c>
      <c r="G38" s="20">
        <f ca="1">MIN(IFERROR(H38/(E38-SUMIFS('Sales Appointments - Raw'!$P:$P,'Sales Appointments - Raw'!$E:$E,'Consultants - By Rep'!$B$2-1,'Sales Appointments - Raw'!$I:$I,'Consultants - By Rep'!$A38)),0),1)</f>
        <v>0</v>
      </c>
      <c r="H38" s="23">
        <f ca="1">COUNTIFS('Opportunities - Raw'!$F:$F,'Consultants - By Rep'!$A38,'Opportunities - Raw'!$B:$B,'Consultants - By Rep'!$B$2-1)</f>
        <v>0</v>
      </c>
      <c r="I38" s="23">
        <f ca="1">COUNTIFS('CAD Appointments - Raw'!$H:$H,"Good to Go",'CAD Appointments - Raw'!$E:$E,'Consultants - By Rep'!$A38,'CAD Appointments - Raw'!$G:$G,'Consultants - By Rep'!$B$2-1)</f>
        <v>0</v>
      </c>
      <c r="J38" s="23">
        <f ca="1">COUNTIFS('Opportunities - Raw'!$F:$F,'Consultants - By Rep'!$A38,'Opportunities - Raw'!$H:$H,'Consultants - By Rep'!$B$2-1)</f>
        <v>0</v>
      </c>
      <c r="K38" s="34">
        <f ca="1">COUNTIFS('Opportunities - Raw'!$F:$F,'Consultants - By Rep'!$A38,'Opportunities - Raw'!$I:$I,'Consultants - By Rep'!$B$2-1)</f>
        <v>0</v>
      </c>
      <c r="L38" s="33">
        <f ca="1">COUNTIFS('Sales Appointments - Raw'!$I:$I,'Consultants - By Rep'!$A38,'Sales Appointments - Raw'!$E:$E,"&gt;="&amp;'Consultants - By Rep'!$B$3)</f>
        <v>1</v>
      </c>
      <c r="M38" s="23">
        <f ca="1">COUNTIFS('Sales Appointments - Raw'!$I:$I,'Consultants - By Rep'!$A38,'Sales Appointments - Raw'!$E:$E,"&gt;="&amp;'Consultants - By Rep'!$B$3,'Sales Appointments - Raw'!$J:$J,TRUE)</f>
        <v>1</v>
      </c>
      <c r="N38" s="23">
        <f ca="1">SUMIFS('Sales Appointments - Raw'!$O:$O,'Sales Appointments - Raw'!$I:$I,'Consultants - By Rep'!$A38,'Sales Appointments - Raw'!$E:$E,"&gt;="&amp;'Consultants - By Rep'!$B$3)</f>
        <v>1</v>
      </c>
      <c r="O38" s="20">
        <f t="shared" ca="1" si="1"/>
        <v>1</v>
      </c>
      <c r="P38" s="20">
        <f ca="1">MIN(IFERROR(Q38/(N38-SUMIFS('Sales Appointments - Raw'!$P:$P,'Sales Appointments - Raw'!$E:$E,"&gt;="&amp;'Consultants - By Rep'!$B$3,'Sales Appointments - Raw'!$I:$I,'Consultants - By Rep'!$A38)),0),1)</f>
        <v>1</v>
      </c>
      <c r="Q38" s="23">
        <f ca="1">COUNTIFS('Opportunities - Raw'!$F:$F,'Consultants - By Rep'!$A38,'Opportunities - Raw'!$B:$B,"&gt;="&amp;'Consultants - By Rep'!$B$3)</f>
        <v>1</v>
      </c>
      <c r="R38" s="23">
        <f ca="1">COUNTIFS('CAD Appointments - Raw'!$H:$H,"Good to Go",'CAD Appointments - Raw'!$E:$E,'Consultants - By Rep'!$A38,'CAD Appointments - Raw'!$G:$G,"&gt;="&amp;'Consultants - By Rep'!$B$3)</f>
        <v>0</v>
      </c>
      <c r="S38" s="23">
        <f ca="1">COUNTIFS('Opportunities - Raw'!$F:$F,'Consultants - By Rep'!$A38,'Opportunities - Raw'!$H:$H,"&gt;="&amp;'Consultants - By Rep'!$B$3)</f>
        <v>1</v>
      </c>
      <c r="T38" s="34">
        <f ca="1">COUNTIFS('Opportunities - Raw'!$F:$F,'Consultants - By Rep'!$A38,'Opportunities - Raw'!$I:$I,"&gt;="&amp;'Consultants - By Rep'!$B$3)</f>
        <v>0</v>
      </c>
      <c r="U38" s="33">
        <f ca="1">COUNTIFS('Sales Appointments - Raw'!$I:$I,'Consultants - By Rep'!$A38,'Sales Appointments - Raw'!$E:$E,"&gt;="&amp;'Consultants - By Rep'!$B$4)</f>
        <v>14</v>
      </c>
      <c r="V38" s="23">
        <f ca="1">COUNTIFS('Sales Appointments - Raw'!$I:$I,'Consultants - By Rep'!$A38,'Sales Appointments - Raw'!$E:$E,"&gt;="&amp;'Consultants - By Rep'!$B$4,'Sales Appointments - Raw'!$J:$J,TRUE)</f>
        <v>6</v>
      </c>
      <c r="W38" s="23">
        <f ca="1">SUMIFS('Sales Appointments - Raw'!$O:$O,'Sales Appointments - Raw'!$I:$I,'Consultants - By Rep'!$A38,'Sales Appointments - Raw'!$E:$E,"&gt;="&amp;'Consultants - By Rep'!$B$4)</f>
        <v>4</v>
      </c>
      <c r="X38" s="20">
        <f t="shared" ca="1" si="2"/>
        <v>0.2857142857142857</v>
      </c>
      <c r="Y38" s="20">
        <f ca="1">MIN(IFERROR(Z38/(W38-SUMIFS('Sales Appointments - Raw'!$P:$P,'Sales Appointments - Raw'!$E:$E,"&gt;="&amp;'Consultants - By Rep'!$B$4,'Sales Appointments - Raw'!$I:$I,'Consultants - By Rep'!$A38)),0),1)</f>
        <v>1</v>
      </c>
      <c r="Z38" s="23">
        <f ca="1">COUNTIFS('Opportunities - Raw'!$F:$F,'Consultants - By Rep'!$A38,'Opportunities - Raw'!$B:$B,"&gt;="&amp;'Consultants - By Rep'!$B$4)</f>
        <v>4</v>
      </c>
      <c r="AA38" s="23">
        <f ca="1">COUNTIFS('Opportunities - Raw'!$F:$F,'Consultants - By Rep'!$A38,'Opportunities - Raw'!$H:$H,"&gt;="&amp;'Consultants - By Rep'!$B$4)</f>
        <v>1</v>
      </c>
      <c r="AB38" s="23">
        <f ca="1">COUNTIFS('CAD Appointments - Raw'!$H:$H,"Good to Go",'CAD Appointments - Raw'!$E:$E,'Consultants - By Rep'!$A38,'CAD Appointments - Raw'!$G:$G,"&gt;="&amp;'Consultants - By Rep'!$B$4)</f>
        <v>2</v>
      </c>
      <c r="AC38" s="20">
        <f ca="1">MIN(IFERROR(AB38/COUNTIFS('CAD Appointments - Raw'!$E:$E,'Consultants - By Rep'!$A38,'CAD Appointments - Raw'!$G:$G,"&gt;="&amp;'Consultants - By Rep'!$B$4),0),1)</f>
        <v>0.25</v>
      </c>
      <c r="AD38" s="34">
        <f ca="1">COUNTIFS('Opportunities - Raw'!$F:$F,'Consultants - By Rep'!$A38,'Opportunities - Raw'!$I:$I,"&gt;="&amp;'Consultants - By Rep'!$B$4)</f>
        <v>1</v>
      </c>
    </row>
    <row r="39" spans="1:30" x14ac:dyDescent="0.3">
      <c r="A39" s="6" t="s">
        <v>163</v>
      </c>
      <c r="B39" s="6" t="s">
        <v>23</v>
      </c>
      <c r="C39" s="33">
        <f ca="1">COUNTIFS('Sales Appointments - Raw'!$I:$I,'Consultants - By Rep'!$A39,'Sales Appointments - Raw'!$E:$E,'Consultants - By Rep'!$B$2-1)</f>
        <v>1</v>
      </c>
      <c r="D39" s="23">
        <f ca="1">COUNTIFS('Sales Appointments - Raw'!$I:$I,'Consultants - By Rep'!$A39,'Sales Appointments - Raw'!$E:$E,'Consultants - By Rep'!$B$2-1,'Sales Appointments - Raw'!$J:$J,TRUE)</f>
        <v>0</v>
      </c>
      <c r="E39" s="23">
        <f ca="1">SUMIFS('Sales Appointments - Raw'!$O:$O,'Sales Appointments - Raw'!$I:$I,'Consultants - By Rep'!$A39,'Sales Appointments - Raw'!$E:$E,'Consultants - By Rep'!$B$2-1)</f>
        <v>0</v>
      </c>
      <c r="F39" s="20">
        <f t="shared" ca="1" si="0"/>
        <v>0</v>
      </c>
      <c r="G39" s="20">
        <f ca="1">MIN(IFERROR(H39/(E39-SUMIFS('Sales Appointments - Raw'!$P:$P,'Sales Appointments - Raw'!$E:$E,'Consultants - By Rep'!$B$2-1,'Sales Appointments - Raw'!$I:$I,'Consultants - By Rep'!$A39)),0),1)</f>
        <v>0</v>
      </c>
      <c r="H39" s="23">
        <f ca="1">COUNTIFS('Opportunities - Raw'!$F:$F,'Consultants - By Rep'!$A39,'Opportunities - Raw'!$B:$B,'Consultants - By Rep'!$B$2-1)</f>
        <v>0</v>
      </c>
      <c r="I39" s="23">
        <f ca="1">COUNTIFS('CAD Appointments - Raw'!$H:$H,"Good to Go",'CAD Appointments - Raw'!$E:$E,'Consultants - By Rep'!$A39,'CAD Appointments - Raw'!$G:$G,'Consultants - By Rep'!$B$2-1)</f>
        <v>0</v>
      </c>
      <c r="J39" s="23">
        <f ca="1">COUNTIFS('Opportunities - Raw'!$F:$F,'Consultants - By Rep'!$A39,'Opportunities - Raw'!$H:$H,'Consultants - By Rep'!$B$2-1)</f>
        <v>0</v>
      </c>
      <c r="K39" s="34">
        <f ca="1">COUNTIFS('Opportunities - Raw'!$F:$F,'Consultants - By Rep'!$A39,'Opportunities - Raw'!$I:$I,'Consultants - By Rep'!$B$2-1)</f>
        <v>0</v>
      </c>
      <c r="L39" s="33">
        <f ca="1">COUNTIFS('Sales Appointments - Raw'!$I:$I,'Consultants - By Rep'!$A39,'Sales Appointments - Raw'!$E:$E,"&gt;="&amp;'Consultants - By Rep'!$B$3)</f>
        <v>6</v>
      </c>
      <c r="M39" s="23">
        <f ca="1">COUNTIFS('Sales Appointments - Raw'!$I:$I,'Consultants - By Rep'!$A39,'Sales Appointments - Raw'!$E:$E,"&gt;="&amp;'Consultants - By Rep'!$B$3,'Sales Appointments - Raw'!$J:$J,TRUE)</f>
        <v>4</v>
      </c>
      <c r="N39" s="23">
        <f ca="1">SUMIFS('Sales Appointments - Raw'!$O:$O,'Sales Appointments - Raw'!$I:$I,'Consultants - By Rep'!$A39,'Sales Appointments - Raw'!$E:$E,"&gt;="&amp;'Consultants - By Rep'!$B$3)</f>
        <v>1</v>
      </c>
      <c r="O39" s="20">
        <f t="shared" ca="1" si="1"/>
        <v>0.16666666666666666</v>
      </c>
      <c r="P39" s="20">
        <f ca="1">MIN(IFERROR(Q39/(N39-SUMIFS('Sales Appointments - Raw'!$P:$P,'Sales Appointments - Raw'!$E:$E,"&gt;="&amp;'Consultants - By Rep'!$B$3,'Sales Appointments - Raw'!$I:$I,'Consultants - By Rep'!$A39)),0),1)</f>
        <v>1</v>
      </c>
      <c r="Q39" s="23">
        <f ca="1">COUNTIFS('Opportunities - Raw'!$F:$F,'Consultants - By Rep'!$A39,'Opportunities - Raw'!$B:$B,"&gt;="&amp;'Consultants - By Rep'!$B$3)</f>
        <v>1</v>
      </c>
      <c r="R39" s="23">
        <f ca="1">COUNTIFS('CAD Appointments - Raw'!$H:$H,"Good to Go",'CAD Appointments - Raw'!$E:$E,'Consultants - By Rep'!$A39,'CAD Appointments - Raw'!$G:$G,"&gt;="&amp;'Consultants - By Rep'!$B$3)</f>
        <v>2</v>
      </c>
      <c r="S39" s="23">
        <f ca="1">COUNTIFS('Opportunities - Raw'!$F:$F,'Consultants - By Rep'!$A39,'Opportunities - Raw'!$H:$H,"&gt;="&amp;'Consultants - By Rep'!$B$3)</f>
        <v>0</v>
      </c>
      <c r="T39" s="34">
        <f ca="1">COUNTIFS('Opportunities - Raw'!$F:$F,'Consultants - By Rep'!$A39,'Opportunities - Raw'!$I:$I,"&gt;="&amp;'Consultants - By Rep'!$B$3)</f>
        <v>1</v>
      </c>
      <c r="U39" s="33">
        <f ca="1">COUNTIFS('Sales Appointments - Raw'!$I:$I,'Consultants - By Rep'!$A39,'Sales Appointments - Raw'!$E:$E,"&gt;="&amp;'Consultants - By Rep'!$B$4)</f>
        <v>44</v>
      </c>
      <c r="V39" s="23">
        <f ca="1">COUNTIFS('Sales Appointments - Raw'!$I:$I,'Consultants - By Rep'!$A39,'Sales Appointments - Raw'!$E:$E,"&gt;="&amp;'Consultants - By Rep'!$B$4,'Sales Appointments - Raw'!$J:$J,TRUE)</f>
        <v>25</v>
      </c>
      <c r="W39" s="23">
        <f ca="1">SUMIFS('Sales Appointments - Raw'!$O:$O,'Sales Appointments - Raw'!$I:$I,'Consultants - By Rep'!$A39,'Sales Appointments - Raw'!$E:$E,"&gt;="&amp;'Consultants - By Rep'!$B$4)</f>
        <v>16</v>
      </c>
      <c r="X39" s="20">
        <f t="shared" ca="1" si="2"/>
        <v>0.36363636363636365</v>
      </c>
      <c r="Y39" s="20">
        <f ca="1">MIN(IFERROR(Z39/(W39-SUMIFS('Sales Appointments - Raw'!$P:$P,'Sales Appointments - Raw'!$E:$E,"&gt;="&amp;'Consultants - By Rep'!$B$4,'Sales Appointments - Raw'!$I:$I,'Consultants - By Rep'!$A39)),0),1)</f>
        <v>0.7857142857142857</v>
      </c>
      <c r="Z39" s="23">
        <f ca="1">COUNTIFS('Opportunities - Raw'!$F:$F,'Consultants - By Rep'!$A39,'Opportunities - Raw'!$B:$B,"&gt;="&amp;'Consultants - By Rep'!$B$4)</f>
        <v>11</v>
      </c>
      <c r="AA39" s="23">
        <f ca="1">COUNTIFS('Opportunities - Raw'!$F:$F,'Consultants - By Rep'!$A39,'Opportunities - Raw'!$H:$H,"&gt;="&amp;'Consultants - By Rep'!$B$4)</f>
        <v>5</v>
      </c>
      <c r="AB39" s="23">
        <f ca="1">COUNTIFS('CAD Appointments - Raw'!$H:$H,"Good to Go",'CAD Appointments - Raw'!$E:$E,'Consultants - By Rep'!$A39,'CAD Appointments - Raw'!$G:$G,"&gt;="&amp;'Consultants - By Rep'!$B$4)</f>
        <v>5</v>
      </c>
      <c r="AC39" s="20">
        <f ca="1">MIN(IFERROR(AB39/COUNTIFS('CAD Appointments - Raw'!$E:$E,'Consultants - By Rep'!$A39,'CAD Appointments - Raw'!$G:$G,"&gt;="&amp;'Consultants - By Rep'!$B$4),0),1)</f>
        <v>0.38461538461538464</v>
      </c>
      <c r="AD39" s="34">
        <f ca="1">COUNTIFS('Opportunities - Raw'!$F:$F,'Consultants - By Rep'!$A39,'Opportunities - Raw'!$I:$I,"&gt;="&amp;'Consultants - By Rep'!$B$4)</f>
        <v>6</v>
      </c>
    </row>
    <row r="40" spans="1:30" x14ac:dyDescent="0.3">
      <c r="A40" s="6" t="s">
        <v>164</v>
      </c>
      <c r="B40" s="6" t="s">
        <v>22</v>
      </c>
      <c r="C40" s="33">
        <f ca="1">COUNTIFS('Sales Appointments - Raw'!$I:$I,'Consultants - By Rep'!$A40,'Sales Appointments - Raw'!$E:$E,'Consultants - By Rep'!$B$2-1)</f>
        <v>1</v>
      </c>
      <c r="D40" s="23">
        <f ca="1">COUNTIFS('Sales Appointments - Raw'!$I:$I,'Consultants - By Rep'!$A40,'Sales Appointments - Raw'!$E:$E,'Consultants - By Rep'!$B$2-1,'Sales Appointments - Raw'!$J:$J,TRUE)</f>
        <v>1</v>
      </c>
      <c r="E40" s="23">
        <f ca="1">SUMIFS('Sales Appointments - Raw'!$O:$O,'Sales Appointments - Raw'!$I:$I,'Consultants - By Rep'!$A40,'Sales Appointments - Raw'!$E:$E,'Consultants - By Rep'!$B$2-1)</f>
        <v>0</v>
      </c>
      <c r="F40" s="20">
        <f t="shared" ca="1" si="0"/>
        <v>0</v>
      </c>
      <c r="G40" s="20">
        <f ca="1">MIN(IFERROR(H40/(E40-SUMIFS('Sales Appointments - Raw'!$P:$P,'Sales Appointments - Raw'!$E:$E,'Consultants - By Rep'!$B$2-1,'Sales Appointments - Raw'!$I:$I,'Consultants - By Rep'!$A40)),0),1)</f>
        <v>0</v>
      </c>
      <c r="H40" s="23">
        <f ca="1">COUNTIFS('Opportunities - Raw'!$F:$F,'Consultants - By Rep'!$A40,'Opportunities - Raw'!$B:$B,'Consultants - By Rep'!$B$2-1)</f>
        <v>0</v>
      </c>
      <c r="I40" s="23">
        <f ca="1">COUNTIFS('CAD Appointments - Raw'!$H:$H,"Good to Go",'CAD Appointments - Raw'!$E:$E,'Consultants - By Rep'!$A40,'CAD Appointments - Raw'!$G:$G,'Consultants - By Rep'!$B$2-1)</f>
        <v>0</v>
      </c>
      <c r="J40" s="23">
        <f ca="1">COUNTIFS('Opportunities - Raw'!$F:$F,'Consultants - By Rep'!$A40,'Opportunities - Raw'!$H:$H,'Consultants - By Rep'!$B$2-1)</f>
        <v>0</v>
      </c>
      <c r="K40" s="34">
        <f ca="1">COUNTIFS('Opportunities - Raw'!$F:$F,'Consultants - By Rep'!$A40,'Opportunities - Raw'!$I:$I,'Consultants - By Rep'!$B$2-1)</f>
        <v>0</v>
      </c>
      <c r="L40" s="33">
        <f ca="1">COUNTIFS('Sales Appointments - Raw'!$I:$I,'Consultants - By Rep'!$A40,'Sales Appointments - Raw'!$E:$E,"&gt;="&amp;'Consultants - By Rep'!$B$3)</f>
        <v>1</v>
      </c>
      <c r="M40" s="23">
        <f ca="1">COUNTIFS('Sales Appointments - Raw'!$I:$I,'Consultants - By Rep'!$A40,'Sales Appointments - Raw'!$E:$E,"&gt;="&amp;'Consultants - By Rep'!$B$3,'Sales Appointments - Raw'!$J:$J,TRUE)</f>
        <v>1</v>
      </c>
      <c r="N40" s="23">
        <f ca="1">SUMIFS('Sales Appointments - Raw'!$O:$O,'Sales Appointments - Raw'!$I:$I,'Consultants - By Rep'!$A40,'Sales Appointments - Raw'!$E:$E,"&gt;="&amp;'Consultants - By Rep'!$B$3)</f>
        <v>0</v>
      </c>
      <c r="O40" s="20">
        <f t="shared" ca="1" si="1"/>
        <v>0</v>
      </c>
      <c r="P40" s="20">
        <f ca="1">MIN(IFERROR(Q40/(N40-SUMIFS('Sales Appointments - Raw'!$P:$P,'Sales Appointments - Raw'!$E:$E,"&gt;="&amp;'Consultants - By Rep'!$B$3,'Sales Appointments - Raw'!$I:$I,'Consultants - By Rep'!$A40)),0),1)</f>
        <v>0</v>
      </c>
      <c r="Q40" s="23">
        <f ca="1">COUNTIFS('Opportunities - Raw'!$F:$F,'Consultants - By Rep'!$A40,'Opportunities - Raw'!$B:$B,"&gt;="&amp;'Consultants - By Rep'!$B$3)</f>
        <v>0</v>
      </c>
      <c r="R40" s="23">
        <f ca="1">COUNTIFS('CAD Appointments - Raw'!$H:$H,"Good to Go",'CAD Appointments - Raw'!$E:$E,'Consultants - By Rep'!$A40,'CAD Appointments - Raw'!$G:$G,"&gt;="&amp;'Consultants - By Rep'!$B$3)</f>
        <v>0</v>
      </c>
      <c r="S40" s="23">
        <f ca="1">COUNTIFS('Opportunities - Raw'!$F:$F,'Consultants - By Rep'!$A40,'Opportunities - Raw'!$H:$H,"&gt;="&amp;'Consultants - By Rep'!$B$3)</f>
        <v>0</v>
      </c>
      <c r="T40" s="34">
        <f ca="1">COUNTIFS('Opportunities - Raw'!$F:$F,'Consultants - By Rep'!$A40,'Opportunities - Raw'!$I:$I,"&gt;="&amp;'Consultants - By Rep'!$B$3)</f>
        <v>1</v>
      </c>
      <c r="U40" s="33">
        <f ca="1">COUNTIFS('Sales Appointments - Raw'!$I:$I,'Consultants - By Rep'!$A40,'Sales Appointments - Raw'!$E:$E,"&gt;="&amp;'Consultants - By Rep'!$B$4)</f>
        <v>3</v>
      </c>
      <c r="V40" s="23">
        <f ca="1">COUNTIFS('Sales Appointments - Raw'!$I:$I,'Consultants - By Rep'!$A40,'Sales Appointments - Raw'!$E:$E,"&gt;="&amp;'Consultants - By Rep'!$B$4,'Sales Appointments - Raw'!$J:$J,TRUE)</f>
        <v>3</v>
      </c>
      <c r="W40" s="23">
        <f ca="1">SUMIFS('Sales Appointments - Raw'!$O:$O,'Sales Appointments - Raw'!$I:$I,'Consultants - By Rep'!$A40,'Sales Appointments - Raw'!$E:$E,"&gt;="&amp;'Consultants - By Rep'!$B$4)</f>
        <v>2</v>
      </c>
      <c r="X40" s="20">
        <f t="shared" ca="1" si="2"/>
        <v>0.66666666666666663</v>
      </c>
      <c r="Y40" s="20">
        <f ca="1">MIN(IFERROR(Z40/(W40-SUMIFS('Sales Appointments - Raw'!$P:$P,'Sales Appointments - Raw'!$E:$E,"&gt;="&amp;'Consultants - By Rep'!$B$4,'Sales Appointments - Raw'!$I:$I,'Consultants - By Rep'!$A40)),0),1)</f>
        <v>1</v>
      </c>
      <c r="Z40" s="23">
        <f ca="1">COUNTIFS('Opportunities - Raw'!$F:$F,'Consultants - By Rep'!$A40,'Opportunities - Raw'!$B:$B,"&gt;="&amp;'Consultants - By Rep'!$B$4)</f>
        <v>2</v>
      </c>
      <c r="AA40" s="23">
        <f ca="1">COUNTIFS('Opportunities - Raw'!$F:$F,'Consultants - By Rep'!$A40,'Opportunities - Raw'!$H:$H,"&gt;="&amp;'Consultants - By Rep'!$B$4)</f>
        <v>0</v>
      </c>
      <c r="AB40" s="23">
        <f ca="1">COUNTIFS('CAD Appointments - Raw'!$H:$H,"Good to Go",'CAD Appointments - Raw'!$E:$E,'Consultants - By Rep'!$A40,'CAD Appointments - Raw'!$G:$G,"&gt;="&amp;'Consultants - By Rep'!$B$4)</f>
        <v>0</v>
      </c>
      <c r="AC40" s="20">
        <f ca="1">MIN(IFERROR(AB40/COUNTIFS('CAD Appointments - Raw'!$E:$E,'Consultants - By Rep'!$A40,'CAD Appointments - Raw'!$G:$G,"&gt;="&amp;'Consultants - By Rep'!$B$4),0),1)</f>
        <v>0</v>
      </c>
      <c r="AD40" s="34">
        <f ca="1">COUNTIFS('Opportunities - Raw'!$F:$F,'Consultants - By Rep'!$A40,'Opportunities - Raw'!$I:$I,"&gt;="&amp;'Consultants - By Rep'!$B$4)</f>
        <v>1</v>
      </c>
    </row>
    <row r="41" spans="1:30" x14ac:dyDescent="0.3">
      <c r="A41" s="6" t="s">
        <v>165</v>
      </c>
      <c r="B41" s="6" t="s">
        <v>25</v>
      </c>
      <c r="C41" s="33">
        <f ca="1">COUNTIFS('Sales Appointments - Raw'!$I:$I,'Consultants - By Rep'!$A41,'Sales Appointments - Raw'!$E:$E,'Consultants - By Rep'!$B$2-1)</f>
        <v>3</v>
      </c>
      <c r="D41" s="23">
        <f ca="1">COUNTIFS('Sales Appointments - Raw'!$I:$I,'Consultants - By Rep'!$A41,'Sales Appointments - Raw'!$E:$E,'Consultants - By Rep'!$B$2-1,'Sales Appointments - Raw'!$J:$J,TRUE)</f>
        <v>2</v>
      </c>
      <c r="E41" s="23">
        <f ca="1">SUMIFS('Sales Appointments - Raw'!$O:$O,'Sales Appointments - Raw'!$I:$I,'Consultants - By Rep'!$A41,'Sales Appointments - Raw'!$E:$E,'Consultants - By Rep'!$B$2-1)</f>
        <v>1</v>
      </c>
      <c r="F41" s="20">
        <f t="shared" ca="1" si="0"/>
        <v>0.33333333333333331</v>
      </c>
      <c r="G41" s="20">
        <f ca="1">MIN(IFERROR(H41/(E41-SUMIFS('Sales Appointments - Raw'!$P:$P,'Sales Appointments - Raw'!$E:$E,'Consultants - By Rep'!$B$2-1,'Sales Appointments - Raw'!$I:$I,'Consultants - By Rep'!$A41)),0),1)</f>
        <v>0</v>
      </c>
      <c r="H41" s="23">
        <f ca="1">COUNTIFS('Opportunities - Raw'!$F:$F,'Consultants - By Rep'!$A41,'Opportunities - Raw'!$B:$B,'Consultants - By Rep'!$B$2-1)</f>
        <v>0</v>
      </c>
      <c r="I41" s="23">
        <f ca="1">COUNTIFS('CAD Appointments - Raw'!$H:$H,"Good to Go",'CAD Appointments - Raw'!$E:$E,'Consultants - By Rep'!$A41,'CAD Appointments - Raw'!$G:$G,'Consultants - By Rep'!$B$2-1)</f>
        <v>0</v>
      </c>
      <c r="J41" s="23">
        <f ca="1">COUNTIFS('Opportunities - Raw'!$F:$F,'Consultants - By Rep'!$A41,'Opportunities - Raw'!$H:$H,'Consultants - By Rep'!$B$2-1)</f>
        <v>0</v>
      </c>
      <c r="K41" s="34">
        <f ca="1">COUNTIFS('Opportunities - Raw'!$F:$F,'Consultants - By Rep'!$A41,'Opportunities - Raw'!$I:$I,'Consultants - By Rep'!$B$2-1)</f>
        <v>0</v>
      </c>
      <c r="L41" s="33">
        <f ca="1">COUNTIFS('Sales Appointments - Raw'!$I:$I,'Consultants - By Rep'!$A41,'Sales Appointments - Raw'!$E:$E,"&gt;="&amp;'Consultants - By Rep'!$B$3)</f>
        <v>8</v>
      </c>
      <c r="M41" s="23">
        <f ca="1">COUNTIFS('Sales Appointments - Raw'!$I:$I,'Consultants - By Rep'!$A41,'Sales Appointments - Raw'!$E:$E,"&gt;="&amp;'Consultants - By Rep'!$B$3,'Sales Appointments - Raw'!$J:$J,TRUE)</f>
        <v>5</v>
      </c>
      <c r="N41" s="23">
        <f ca="1">SUMIFS('Sales Appointments - Raw'!$O:$O,'Sales Appointments - Raw'!$I:$I,'Consultants - By Rep'!$A41,'Sales Appointments - Raw'!$E:$E,"&gt;="&amp;'Consultants - By Rep'!$B$3)</f>
        <v>6</v>
      </c>
      <c r="O41" s="20">
        <f t="shared" ca="1" si="1"/>
        <v>0.75</v>
      </c>
      <c r="P41" s="20">
        <f ca="1">MIN(IFERROR(Q41/(N41-SUMIFS('Sales Appointments - Raw'!$P:$P,'Sales Appointments - Raw'!$E:$E,"&gt;="&amp;'Consultants - By Rep'!$B$3,'Sales Appointments - Raw'!$I:$I,'Consultants - By Rep'!$A41)),0),1)</f>
        <v>0.33333333333333331</v>
      </c>
      <c r="Q41" s="23">
        <f ca="1">COUNTIFS('Opportunities - Raw'!$F:$F,'Consultants - By Rep'!$A41,'Opportunities - Raw'!$B:$B,"&gt;="&amp;'Consultants - By Rep'!$B$3)</f>
        <v>2</v>
      </c>
      <c r="R41" s="23">
        <f ca="1">COUNTIFS('CAD Appointments - Raw'!$H:$H,"Good to Go",'CAD Appointments - Raw'!$E:$E,'Consultants - By Rep'!$A41,'CAD Appointments - Raw'!$G:$G,"&gt;="&amp;'Consultants - By Rep'!$B$3)</f>
        <v>0</v>
      </c>
      <c r="S41" s="23">
        <f ca="1">COUNTIFS('Opportunities - Raw'!$F:$F,'Consultants - By Rep'!$A41,'Opportunities - Raw'!$H:$H,"&gt;="&amp;'Consultants - By Rep'!$B$3)</f>
        <v>0</v>
      </c>
      <c r="T41" s="34">
        <f ca="1">COUNTIFS('Opportunities - Raw'!$F:$F,'Consultants - By Rep'!$A41,'Opportunities - Raw'!$I:$I,"&gt;="&amp;'Consultants - By Rep'!$B$3)</f>
        <v>1</v>
      </c>
      <c r="U41" s="33">
        <f ca="1">COUNTIFS('Sales Appointments - Raw'!$I:$I,'Consultants - By Rep'!$A41,'Sales Appointments - Raw'!$E:$E,"&gt;="&amp;'Consultants - By Rep'!$B$4)</f>
        <v>36</v>
      </c>
      <c r="V41" s="23">
        <f ca="1">COUNTIFS('Sales Appointments - Raw'!$I:$I,'Consultants - By Rep'!$A41,'Sales Appointments - Raw'!$E:$E,"&gt;="&amp;'Consultants - By Rep'!$B$4,'Sales Appointments - Raw'!$J:$J,TRUE)</f>
        <v>20</v>
      </c>
      <c r="W41" s="23">
        <f ca="1">SUMIFS('Sales Appointments - Raw'!$O:$O,'Sales Appointments - Raw'!$I:$I,'Consultants - By Rep'!$A41,'Sales Appointments - Raw'!$E:$E,"&gt;="&amp;'Consultants - By Rep'!$B$4)</f>
        <v>15</v>
      </c>
      <c r="X41" s="20">
        <f t="shared" ca="1" si="2"/>
        <v>0.41666666666666669</v>
      </c>
      <c r="Y41" s="20">
        <f ca="1">MIN(IFERROR(Z41/(W41-SUMIFS('Sales Appointments - Raw'!$P:$P,'Sales Appointments - Raw'!$E:$E,"&gt;="&amp;'Consultants - By Rep'!$B$4,'Sales Appointments - Raw'!$I:$I,'Consultants - By Rep'!$A41)),0),1)</f>
        <v>0.33333333333333331</v>
      </c>
      <c r="Z41" s="23">
        <f ca="1">COUNTIFS('Opportunities - Raw'!$F:$F,'Consultants - By Rep'!$A41,'Opportunities - Raw'!$B:$B,"&gt;="&amp;'Consultants - By Rep'!$B$4)</f>
        <v>5</v>
      </c>
      <c r="AA41" s="23">
        <f ca="1">COUNTIFS('Opportunities - Raw'!$F:$F,'Consultants - By Rep'!$A41,'Opportunities - Raw'!$H:$H,"&gt;="&amp;'Consultants - By Rep'!$B$4)</f>
        <v>1</v>
      </c>
      <c r="AB41" s="23">
        <f ca="1">COUNTIFS('CAD Appointments - Raw'!$H:$H,"Good to Go",'CAD Appointments - Raw'!$E:$E,'Consultants - By Rep'!$A41,'CAD Appointments - Raw'!$G:$G,"&gt;="&amp;'Consultants - By Rep'!$B$4)</f>
        <v>1</v>
      </c>
      <c r="AC41" s="20">
        <f ca="1">MIN(IFERROR(AB41/COUNTIFS('CAD Appointments - Raw'!$E:$E,'Consultants - By Rep'!$A41,'CAD Appointments - Raw'!$G:$G,"&gt;="&amp;'Consultants - By Rep'!$B$4),0),1)</f>
        <v>0.1111111111111111</v>
      </c>
      <c r="AD41" s="34">
        <f ca="1">COUNTIFS('Opportunities - Raw'!$F:$F,'Consultants - By Rep'!$A41,'Opportunities - Raw'!$I:$I,"&gt;="&amp;'Consultants - By Rep'!$B$4)</f>
        <v>3</v>
      </c>
    </row>
    <row r="42" spans="1:30" x14ac:dyDescent="0.3">
      <c r="A42" s="6" t="s">
        <v>166</v>
      </c>
      <c r="B42" s="6" t="s">
        <v>26</v>
      </c>
      <c r="C42" s="33">
        <f ca="1">COUNTIFS('Sales Appointments - Raw'!$I:$I,'Consultants - By Rep'!$A42,'Sales Appointments - Raw'!$E:$E,'Consultants - By Rep'!$B$2-1)</f>
        <v>0</v>
      </c>
      <c r="D42" s="23">
        <f ca="1">COUNTIFS('Sales Appointments - Raw'!$I:$I,'Consultants - By Rep'!$A42,'Sales Appointments - Raw'!$E:$E,'Consultants - By Rep'!$B$2-1,'Sales Appointments - Raw'!$J:$J,TRUE)</f>
        <v>0</v>
      </c>
      <c r="E42" s="23">
        <f ca="1">SUMIFS('Sales Appointments - Raw'!$O:$O,'Sales Appointments - Raw'!$I:$I,'Consultants - By Rep'!$A42,'Sales Appointments - Raw'!$E:$E,'Consultants - By Rep'!$B$2-1)</f>
        <v>0</v>
      </c>
      <c r="F42" s="20">
        <f t="shared" ref="F42:F73" ca="1" si="3">MIN(IFERROR(E42/C42,0),1)</f>
        <v>0</v>
      </c>
      <c r="G42" s="20">
        <f ca="1">MIN(IFERROR(H42/(E42-SUMIFS('Sales Appointments - Raw'!$P:$P,'Sales Appointments - Raw'!$E:$E,'Consultants - By Rep'!$B$2-1,'Sales Appointments - Raw'!$I:$I,'Consultants - By Rep'!$A42)),0),1)</f>
        <v>0</v>
      </c>
      <c r="H42" s="23">
        <f ca="1">COUNTIFS('Opportunities - Raw'!$F:$F,'Consultants - By Rep'!$A42,'Opportunities - Raw'!$B:$B,'Consultants - By Rep'!$B$2-1)</f>
        <v>0</v>
      </c>
      <c r="I42" s="23">
        <f ca="1">COUNTIFS('CAD Appointments - Raw'!$H:$H,"Good to Go",'CAD Appointments - Raw'!$E:$E,'Consultants - By Rep'!$A42,'CAD Appointments - Raw'!$G:$G,'Consultants - By Rep'!$B$2-1)</f>
        <v>0</v>
      </c>
      <c r="J42" s="23">
        <f ca="1">COUNTIFS('Opportunities - Raw'!$F:$F,'Consultants - By Rep'!$A42,'Opportunities - Raw'!$H:$H,'Consultants - By Rep'!$B$2-1)</f>
        <v>0</v>
      </c>
      <c r="K42" s="34">
        <f ca="1">COUNTIFS('Opportunities - Raw'!$F:$F,'Consultants - By Rep'!$A42,'Opportunities - Raw'!$I:$I,'Consultants - By Rep'!$B$2-1)</f>
        <v>0</v>
      </c>
      <c r="L42" s="33">
        <f ca="1">COUNTIFS('Sales Appointments - Raw'!$I:$I,'Consultants - By Rep'!$A42,'Sales Appointments - Raw'!$E:$E,"&gt;="&amp;'Consultants - By Rep'!$B$3)</f>
        <v>0</v>
      </c>
      <c r="M42" s="23">
        <f ca="1">COUNTIFS('Sales Appointments - Raw'!$I:$I,'Consultants - By Rep'!$A42,'Sales Appointments - Raw'!$E:$E,"&gt;="&amp;'Consultants - By Rep'!$B$3,'Sales Appointments - Raw'!$J:$J,TRUE)</f>
        <v>0</v>
      </c>
      <c r="N42" s="23">
        <f ca="1">SUMIFS('Sales Appointments - Raw'!$O:$O,'Sales Appointments - Raw'!$I:$I,'Consultants - By Rep'!$A42,'Sales Appointments - Raw'!$E:$E,"&gt;="&amp;'Consultants - By Rep'!$B$3)</f>
        <v>0</v>
      </c>
      <c r="O42" s="20">
        <f t="shared" ref="O42:O73" ca="1" si="4">MIN(IFERROR(N42/L42,0),1)</f>
        <v>0</v>
      </c>
      <c r="P42" s="20">
        <f ca="1">MIN(IFERROR(Q42/(N42-SUMIFS('Sales Appointments - Raw'!$P:$P,'Sales Appointments - Raw'!$E:$E,"&gt;="&amp;'Consultants - By Rep'!$B$3,'Sales Appointments - Raw'!$I:$I,'Consultants - By Rep'!$A42)),0),1)</f>
        <v>0</v>
      </c>
      <c r="Q42" s="23">
        <f ca="1">COUNTIFS('Opportunities - Raw'!$F:$F,'Consultants - By Rep'!$A42,'Opportunities - Raw'!$B:$B,"&gt;="&amp;'Consultants - By Rep'!$B$3)</f>
        <v>0</v>
      </c>
      <c r="R42" s="23">
        <f ca="1">COUNTIFS('CAD Appointments - Raw'!$H:$H,"Good to Go",'CAD Appointments - Raw'!$E:$E,'Consultants - By Rep'!$A42,'CAD Appointments - Raw'!$G:$G,"&gt;="&amp;'Consultants - By Rep'!$B$3)</f>
        <v>1</v>
      </c>
      <c r="S42" s="23">
        <f ca="1">COUNTIFS('Opportunities - Raw'!$F:$F,'Consultants - By Rep'!$A42,'Opportunities - Raw'!$H:$H,"&gt;="&amp;'Consultants - By Rep'!$B$3)</f>
        <v>1</v>
      </c>
      <c r="T42" s="34">
        <f ca="1">COUNTIFS('Opportunities - Raw'!$F:$F,'Consultants - By Rep'!$A42,'Opportunities - Raw'!$I:$I,"&gt;="&amp;'Consultants - By Rep'!$B$3)</f>
        <v>0</v>
      </c>
      <c r="U42" s="33">
        <f ca="1">COUNTIFS('Sales Appointments - Raw'!$I:$I,'Consultants - By Rep'!$A42,'Sales Appointments - Raw'!$E:$E,"&gt;="&amp;'Consultants - By Rep'!$B$4)</f>
        <v>15</v>
      </c>
      <c r="V42" s="23">
        <f ca="1">COUNTIFS('Sales Appointments - Raw'!$I:$I,'Consultants - By Rep'!$A42,'Sales Appointments - Raw'!$E:$E,"&gt;="&amp;'Consultants - By Rep'!$B$4,'Sales Appointments - Raw'!$J:$J,TRUE)</f>
        <v>11</v>
      </c>
      <c r="W42" s="23">
        <f ca="1">SUMIFS('Sales Appointments - Raw'!$O:$O,'Sales Appointments - Raw'!$I:$I,'Consultants - By Rep'!$A42,'Sales Appointments - Raw'!$E:$E,"&gt;="&amp;'Consultants - By Rep'!$B$4)</f>
        <v>9</v>
      </c>
      <c r="X42" s="20">
        <f t="shared" ref="X42:X73" ca="1" si="5">MIN(IFERROR(W42/U42,0),1)</f>
        <v>0.6</v>
      </c>
      <c r="Y42" s="20">
        <f ca="1">MIN(IFERROR(Z42/(W42-SUMIFS('Sales Appointments - Raw'!$P:$P,'Sales Appointments - Raw'!$E:$E,"&gt;="&amp;'Consultants - By Rep'!$B$4,'Sales Appointments - Raw'!$I:$I,'Consultants - By Rep'!$A42)),0),1)</f>
        <v>0.375</v>
      </c>
      <c r="Z42" s="23">
        <f ca="1">COUNTIFS('Opportunities - Raw'!$F:$F,'Consultants - By Rep'!$A42,'Opportunities - Raw'!$B:$B,"&gt;="&amp;'Consultants - By Rep'!$B$4)</f>
        <v>3</v>
      </c>
      <c r="AA42" s="23">
        <f ca="1">COUNTIFS('Opportunities - Raw'!$F:$F,'Consultants - By Rep'!$A42,'Opportunities - Raw'!$H:$H,"&gt;="&amp;'Consultants - By Rep'!$B$4)</f>
        <v>3</v>
      </c>
      <c r="AB42" s="23">
        <f ca="1">COUNTIFS('CAD Appointments - Raw'!$H:$H,"Good to Go",'CAD Appointments - Raw'!$E:$E,'Consultants - By Rep'!$A42,'CAD Appointments - Raw'!$G:$G,"&gt;="&amp;'Consultants - By Rep'!$B$4)</f>
        <v>3</v>
      </c>
      <c r="AC42" s="20">
        <f ca="1">MIN(IFERROR(AB42/COUNTIFS('CAD Appointments - Raw'!$E:$E,'Consultants - By Rep'!$A42,'CAD Appointments - Raw'!$G:$G,"&gt;="&amp;'Consultants - By Rep'!$B$4),0),1)</f>
        <v>0.375</v>
      </c>
      <c r="AD42" s="34">
        <f ca="1">COUNTIFS('Opportunities - Raw'!$F:$F,'Consultants - By Rep'!$A42,'Opportunities - Raw'!$I:$I,"&gt;="&amp;'Consultants - By Rep'!$B$4)</f>
        <v>0</v>
      </c>
    </row>
    <row r="43" spans="1:30" x14ac:dyDescent="0.3">
      <c r="A43" s="6" t="s">
        <v>167</v>
      </c>
      <c r="B43" s="6" t="s">
        <v>21</v>
      </c>
      <c r="C43" s="33">
        <f ca="1">COUNTIFS('Sales Appointments - Raw'!$I:$I,'Consultants - By Rep'!$A43,'Sales Appointments - Raw'!$E:$E,'Consultants - By Rep'!$B$2-1)</f>
        <v>1</v>
      </c>
      <c r="D43" s="23">
        <f ca="1">COUNTIFS('Sales Appointments - Raw'!$I:$I,'Consultants - By Rep'!$A43,'Sales Appointments - Raw'!$E:$E,'Consultants - By Rep'!$B$2-1,'Sales Appointments - Raw'!$J:$J,TRUE)</f>
        <v>0</v>
      </c>
      <c r="E43" s="23">
        <f ca="1">SUMIFS('Sales Appointments - Raw'!$O:$O,'Sales Appointments - Raw'!$I:$I,'Consultants - By Rep'!$A43,'Sales Appointments - Raw'!$E:$E,'Consultants - By Rep'!$B$2-1)</f>
        <v>0</v>
      </c>
      <c r="F43" s="20">
        <f t="shared" ca="1" si="3"/>
        <v>0</v>
      </c>
      <c r="G43" s="20">
        <f ca="1">MIN(IFERROR(H43/(E43-SUMIFS('Sales Appointments - Raw'!$P:$P,'Sales Appointments - Raw'!$E:$E,'Consultants - By Rep'!$B$2-1,'Sales Appointments - Raw'!$I:$I,'Consultants - By Rep'!$A43)),0),1)</f>
        <v>0</v>
      </c>
      <c r="H43" s="23">
        <f ca="1">COUNTIFS('Opportunities - Raw'!$F:$F,'Consultants - By Rep'!$A43,'Opportunities - Raw'!$B:$B,'Consultants - By Rep'!$B$2-1)</f>
        <v>0</v>
      </c>
      <c r="I43" s="23">
        <f ca="1">COUNTIFS('CAD Appointments - Raw'!$H:$H,"Good to Go",'CAD Appointments - Raw'!$E:$E,'Consultants - By Rep'!$A43,'CAD Appointments - Raw'!$G:$G,'Consultants - By Rep'!$B$2-1)</f>
        <v>0</v>
      </c>
      <c r="J43" s="23">
        <f ca="1">COUNTIFS('Opportunities - Raw'!$F:$F,'Consultants - By Rep'!$A43,'Opportunities - Raw'!$H:$H,'Consultants - By Rep'!$B$2-1)</f>
        <v>0</v>
      </c>
      <c r="K43" s="34">
        <f ca="1">COUNTIFS('Opportunities - Raw'!$F:$F,'Consultants - By Rep'!$A43,'Opportunities - Raw'!$I:$I,'Consultants - By Rep'!$B$2-1)</f>
        <v>0</v>
      </c>
      <c r="L43" s="33">
        <f ca="1">COUNTIFS('Sales Appointments - Raw'!$I:$I,'Consultants - By Rep'!$A43,'Sales Appointments - Raw'!$E:$E,"&gt;="&amp;'Consultants - By Rep'!$B$3)</f>
        <v>4</v>
      </c>
      <c r="M43" s="23">
        <f ca="1">COUNTIFS('Sales Appointments - Raw'!$I:$I,'Consultants - By Rep'!$A43,'Sales Appointments - Raw'!$E:$E,"&gt;="&amp;'Consultants - By Rep'!$B$3,'Sales Appointments - Raw'!$J:$J,TRUE)</f>
        <v>0</v>
      </c>
      <c r="N43" s="23">
        <f ca="1">SUMIFS('Sales Appointments - Raw'!$O:$O,'Sales Appointments - Raw'!$I:$I,'Consultants - By Rep'!$A43,'Sales Appointments - Raw'!$E:$E,"&gt;="&amp;'Consultants - By Rep'!$B$3)</f>
        <v>2</v>
      </c>
      <c r="O43" s="20">
        <f t="shared" ca="1" si="4"/>
        <v>0.5</v>
      </c>
      <c r="P43" s="20">
        <f ca="1">MIN(IFERROR(Q43/(N43-SUMIFS('Sales Appointments - Raw'!$P:$P,'Sales Appointments - Raw'!$E:$E,"&gt;="&amp;'Consultants - By Rep'!$B$3,'Sales Appointments - Raw'!$I:$I,'Consultants - By Rep'!$A43)),0),1)</f>
        <v>0.5</v>
      </c>
      <c r="Q43" s="23">
        <f ca="1">COUNTIFS('Opportunities - Raw'!$F:$F,'Consultants - By Rep'!$A43,'Opportunities - Raw'!$B:$B,"&gt;="&amp;'Consultants - By Rep'!$B$3)</f>
        <v>1</v>
      </c>
      <c r="R43" s="23">
        <f ca="1">COUNTIFS('CAD Appointments - Raw'!$H:$H,"Good to Go",'CAD Appointments - Raw'!$E:$E,'Consultants - By Rep'!$A43,'CAD Appointments - Raw'!$G:$G,"&gt;="&amp;'Consultants - By Rep'!$B$3)</f>
        <v>0</v>
      </c>
      <c r="S43" s="23">
        <f ca="1">COUNTIFS('Opportunities - Raw'!$F:$F,'Consultants - By Rep'!$A43,'Opportunities - Raw'!$H:$H,"&gt;="&amp;'Consultants - By Rep'!$B$3)</f>
        <v>0</v>
      </c>
      <c r="T43" s="34">
        <f ca="1">COUNTIFS('Opportunities - Raw'!$F:$F,'Consultants - By Rep'!$A43,'Opportunities - Raw'!$I:$I,"&gt;="&amp;'Consultants - By Rep'!$B$3)</f>
        <v>0</v>
      </c>
      <c r="U43" s="33">
        <f ca="1">COUNTIFS('Sales Appointments - Raw'!$I:$I,'Consultants - By Rep'!$A43,'Sales Appointments - Raw'!$E:$E,"&gt;="&amp;'Consultants - By Rep'!$B$4)</f>
        <v>11</v>
      </c>
      <c r="V43" s="23">
        <f ca="1">COUNTIFS('Sales Appointments - Raw'!$I:$I,'Consultants - By Rep'!$A43,'Sales Appointments - Raw'!$E:$E,"&gt;="&amp;'Consultants - By Rep'!$B$4,'Sales Appointments - Raw'!$J:$J,TRUE)</f>
        <v>5</v>
      </c>
      <c r="W43" s="23">
        <f ca="1">SUMIFS('Sales Appointments - Raw'!$O:$O,'Sales Appointments - Raw'!$I:$I,'Consultants - By Rep'!$A43,'Sales Appointments - Raw'!$E:$E,"&gt;="&amp;'Consultants - By Rep'!$B$4)</f>
        <v>6</v>
      </c>
      <c r="X43" s="20">
        <f t="shared" ca="1" si="5"/>
        <v>0.54545454545454541</v>
      </c>
      <c r="Y43" s="20">
        <f ca="1">MIN(IFERROR(Z43/(W43-SUMIFS('Sales Appointments - Raw'!$P:$P,'Sales Appointments - Raw'!$E:$E,"&gt;="&amp;'Consultants - By Rep'!$B$4,'Sales Appointments - Raw'!$I:$I,'Consultants - By Rep'!$A43)),0),1)</f>
        <v>0.66666666666666663</v>
      </c>
      <c r="Z43" s="23">
        <f ca="1">COUNTIFS('Opportunities - Raw'!$F:$F,'Consultants - By Rep'!$A43,'Opportunities - Raw'!$B:$B,"&gt;="&amp;'Consultants - By Rep'!$B$4)</f>
        <v>4</v>
      </c>
      <c r="AA43" s="23">
        <f ca="1">COUNTIFS('Opportunities - Raw'!$F:$F,'Consultants - By Rep'!$A43,'Opportunities - Raw'!$H:$H,"&gt;="&amp;'Consultants - By Rep'!$B$4)</f>
        <v>3</v>
      </c>
      <c r="AB43" s="23">
        <f ca="1">COUNTIFS('CAD Appointments - Raw'!$H:$H,"Good to Go",'CAD Appointments - Raw'!$E:$E,'Consultants - By Rep'!$A43,'CAD Appointments - Raw'!$G:$G,"&gt;="&amp;'Consultants - By Rep'!$B$4)</f>
        <v>0</v>
      </c>
      <c r="AC43" s="20">
        <f ca="1">MIN(IFERROR(AB43/COUNTIFS('CAD Appointments - Raw'!$E:$E,'Consultants - By Rep'!$A43,'CAD Appointments - Raw'!$G:$G,"&gt;="&amp;'Consultants - By Rep'!$B$4),0),1)</f>
        <v>0</v>
      </c>
      <c r="AD43" s="34">
        <f ca="1">COUNTIFS('Opportunities - Raw'!$F:$F,'Consultants - By Rep'!$A43,'Opportunities - Raw'!$I:$I,"&gt;="&amp;'Consultants - By Rep'!$B$4)</f>
        <v>1</v>
      </c>
    </row>
    <row r="44" spans="1:30" x14ac:dyDescent="0.3">
      <c r="A44" s="6" t="s">
        <v>168</v>
      </c>
      <c r="B44" s="6" t="s">
        <v>23</v>
      </c>
      <c r="C44" s="33">
        <f ca="1">COUNTIFS('Sales Appointments - Raw'!$I:$I,'Consultants - By Rep'!$A44,'Sales Appointments - Raw'!$E:$E,'Consultants - By Rep'!$B$2-1)</f>
        <v>0</v>
      </c>
      <c r="D44" s="23">
        <f ca="1">COUNTIFS('Sales Appointments - Raw'!$I:$I,'Consultants - By Rep'!$A44,'Sales Appointments - Raw'!$E:$E,'Consultants - By Rep'!$B$2-1,'Sales Appointments - Raw'!$J:$J,TRUE)</f>
        <v>0</v>
      </c>
      <c r="E44" s="23">
        <f ca="1">SUMIFS('Sales Appointments - Raw'!$O:$O,'Sales Appointments - Raw'!$I:$I,'Consultants - By Rep'!$A44,'Sales Appointments - Raw'!$E:$E,'Consultants - By Rep'!$B$2-1)</f>
        <v>0</v>
      </c>
      <c r="F44" s="20">
        <f t="shared" ca="1" si="3"/>
        <v>0</v>
      </c>
      <c r="G44" s="20">
        <f ca="1">MIN(IFERROR(H44/(E44-SUMIFS('Sales Appointments - Raw'!$P:$P,'Sales Appointments - Raw'!$E:$E,'Consultants - By Rep'!$B$2-1,'Sales Appointments - Raw'!$I:$I,'Consultants - By Rep'!$A44)),0),1)</f>
        <v>0</v>
      </c>
      <c r="H44" s="23">
        <f ca="1">COUNTIFS('Opportunities - Raw'!$F:$F,'Consultants - By Rep'!$A44,'Opportunities - Raw'!$B:$B,'Consultants - By Rep'!$B$2-1)</f>
        <v>0</v>
      </c>
      <c r="I44" s="23">
        <f ca="1">COUNTIFS('CAD Appointments - Raw'!$H:$H,"Good to Go",'CAD Appointments - Raw'!$E:$E,'Consultants - By Rep'!$A44,'CAD Appointments - Raw'!$G:$G,'Consultants - By Rep'!$B$2-1)</f>
        <v>2</v>
      </c>
      <c r="J44" s="23">
        <f ca="1">COUNTIFS('Opportunities - Raw'!$F:$F,'Consultants - By Rep'!$A44,'Opportunities - Raw'!$H:$H,'Consultants - By Rep'!$B$2-1)</f>
        <v>1</v>
      </c>
      <c r="K44" s="34">
        <f ca="1">COUNTIFS('Opportunities - Raw'!$F:$F,'Consultants - By Rep'!$A44,'Opportunities - Raw'!$I:$I,'Consultants - By Rep'!$B$2-1)</f>
        <v>0</v>
      </c>
      <c r="L44" s="33">
        <f ca="1">COUNTIFS('Sales Appointments - Raw'!$I:$I,'Consultants - By Rep'!$A44,'Sales Appointments - Raw'!$E:$E,"&gt;="&amp;'Consultants - By Rep'!$B$3)</f>
        <v>4</v>
      </c>
      <c r="M44" s="23">
        <f ca="1">COUNTIFS('Sales Appointments - Raw'!$I:$I,'Consultants - By Rep'!$A44,'Sales Appointments - Raw'!$E:$E,"&gt;="&amp;'Consultants - By Rep'!$B$3,'Sales Appointments - Raw'!$J:$J,TRUE)</f>
        <v>3</v>
      </c>
      <c r="N44" s="23">
        <f ca="1">SUMIFS('Sales Appointments - Raw'!$O:$O,'Sales Appointments - Raw'!$I:$I,'Consultants - By Rep'!$A44,'Sales Appointments - Raw'!$E:$E,"&gt;="&amp;'Consultants - By Rep'!$B$3)</f>
        <v>2</v>
      </c>
      <c r="O44" s="20">
        <f t="shared" ca="1" si="4"/>
        <v>0.5</v>
      </c>
      <c r="P44" s="20">
        <f ca="1">MIN(IFERROR(Q44/(N44-SUMIFS('Sales Appointments - Raw'!$P:$P,'Sales Appointments - Raw'!$E:$E,"&gt;="&amp;'Consultants - By Rep'!$B$3,'Sales Appointments - Raw'!$I:$I,'Consultants - By Rep'!$A44)),0),1)</f>
        <v>0</v>
      </c>
      <c r="Q44" s="23">
        <f ca="1">COUNTIFS('Opportunities - Raw'!$F:$F,'Consultants - By Rep'!$A44,'Opportunities - Raw'!$B:$B,"&gt;="&amp;'Consultants - By Rep'!$B$3)</f>
        <v>0</v>
      </c>
      <c r="R44" s="23">
        <f ca="1">COUNTIFS('CAD Appointments - Raw'!$H:$H,"Good to Go",'CAD Appointments - Raw'!$E:$E,'Consultants - By Rep'!$A44,'CAD Appointments - Raw'!$G:$G,"&gt;="&amp;'Consultants - By Rep'!$B$3)</f>
        <v>4</v>
      </c>
      <c r="S44" s="23">
        <f ca="1">COUNTIFS('Opportunities - Raw'!$F:$F,'Consultants - By Rep'!$A44,'Opportunities - Raw'!$H:$H,"&gt;="&amp;'Consultants - By Rep'!$B$3)</f>
        <v>2</v>
      </c>
      <c r="T44" s="34">
        <f ca="1">COUNTIFS('Opportunities - Raw'!$F:$F,'Consultants - By Rep'!$A44,'Opportunities - Raw'!$I:$I,"&gt;="&amp;'Consultants - By Rep'!$B$3)</f>
        <v>0</v>
      </c>
      <c r="U44" s="33">
        <f ca="1">COUNTIFS('Sales Appointments - Raw'!$I:$I,'Consultants - By Rep'!$A44,'Sales Appointments - Raw'!$E:$E,"&gt;="&amp;'Consultants - By Rep'!$B$4)</f>
        <v>30</v>
      </c>
      <c r="V44" s="23">
        <f ca="1">COUNTIFS('Sales Appointments - Raw'!$I:$I,'Consultants - By Rep'!$A44,'Sales Appointments - Raw'!$E:$E,"&gt;="&amp;'Consultants - By Rep'!$B$4,'Sales Appointments - Raw'!$J:$J,TRUE)</f>
        <v>15</v>
      </c>
      <c r="W44" s="23">
        <f ca="1">SUMIFS('Sales Appointments - Raw'!$O:$O,'Sales Appointments - Raw'!$I:$I,'Consultants - By Rep'!$A44,'Sales Appointments - Raw'!$E:$E,"&gt;="&amp;'Consultants - By Rep'!$B$4)</f>
        <v>17</v>
      </c>
      <c r="X44" s="20">
        <f t="shared" ca="1" si="5"/>
        <v>0.56666666666666665</v>
      </c>
      <c r="Y44" s="20">
        <f ca="1">MIN(IFERROR(Z44/(W44-SUMIFS('Sales Appointments - Raw'!$P:$P,'Sales Appointments - Raw'!$E:$E,"&gt;="&amp;'Consultants - By Rep'!$B$4,'Sales Appointments - Raw'!$I:$I,'Consultants - By Rep'!$A44)),0),1)</f>
        <v>0.5625</v>
      </c>
      <c r="Z44" s="23">
        <f ca="1">COUNTIFS('Opportunities - Raw'!$F:$F,'Consultants - By Rep'!$A44,'Opportunities - Raw'!$B:$B,"&gt;="&amp;'Consultants - By Rep'!$B$4)</f>
        <v>9</v>
      </c>
      <c r="AA44" s="23">
        <f ca="1">COUNTIFS('Opportunities - Raw'!$F:$F,'Consultants - By Rep'!$A44,'Opportunities - Raw'!$H:$H,"&gt;="&amp;'Consultants - By Rep'!$B$4)</f>
        <v>5</v>
      </c>
      <c r="AB44" s="23">
        <f ca="1">COUNTIFS('CAD Appointments - Raw'!$H:$H,"Good to Go",'CAD Appointments - Raw'!$E:$E,'Consultants - By Rep'!$A44,'CAD Appointments - Raw'!$G:$G,"&gt;="&amp;'Consultants - By Rep'!$B$4)</f>
        <v>6</v>
      </c>
      <c r="AC44" s="20">
        <f ca="1">MIN(IFERROR(AB44/COUNTIFS('CAD Appointments - Raw'!$E:$E,'Consultants - By Rep'!$A44,'CAD Appointments - Raw'!$G:$G,"&gt;="&amp;'Consultants - By Rep'!$B$4),0),1)</f>
        <v>0.21428571428571427</v>
      </c>
      <c r="AD44" s="34">
        <f ca="1">COUNTIFS('Opportunities - Raw'!$F:$F,'Consultants - By Rep'!$A44,'Opportunities - Raw'!$I:$I,"&gt;="&amp;'Consultants - By Rep'!$B$4)</f>
        <v>2</v>
      </c>
    </row>
    <row r="45" spans="1:30" x14ac:dyDescent="0.3">
      <c r="A45" s="6" t="s">
        <v>169</v>
      </c>
      <c r="B45" s="6" t="s">
        <v>23</v>
      </c>
      <c r="C45" s="33">
        <f ca="1">COUNTIFS('Sales Appointments - Raw'!$I:$I,'Consultants - By Rep'!$A45,'Sales Appointments - Raw'!$E:$E,'Consultants - By Rep'!$B$2-1)</f>
        <v>2</v>
      </c>
      <c r="D45" s="23">
        <f ca="1">COUNTIFS('Sales Appointments - Raw'!$I:$I,'Consultants - By Rep'!$A45,'Sales Appointments - Raw'!$E:$E,'Consultants - By Rep'!$B$2-1,'Sales Appointments - Raw'!$J:$J,TRUE)</f>
        <v>1</v>
      </c>
      <c r="E45" s="23">
        <f ca="1">SUMIFS('Sales Appointments - Raw'!$O:$O,'Sales Appointments - Raw'!$I:$I,'Consultants - By Rep'!$A45,'Sales Appointments - Raw'!$E:$E,'Consultants - By Rep'!$B$2-1)</f>
        <v>0</v>
      </c>
      <c r="F45" s="20">
        <f t="shared" ca="1" si="3"/>
        <v>0</v>
      </c>
      <c r="G45" s="20">
        <f ca="1">MIN(IFERROR(H45/(E45-SUMIFS('Sales Appointments - Raw'!$P:$P,'Sales Appointments - Raw'!$E:$E,'Consultants - By Rep'!$B$2-1,'Sales Appointments - Raw'!$I:$I,'Consultants - By Rep'!$A45)),0),1)</f>
        <v>0</v>
      </c>
      <c r="H45" s="23">
        <f ca="1">COUNTIFS('Opportunities - Raw'!$F:$F,'Consultants - By Rep'!$A45,'Opportunities - Raw'!$B:$B,'Consultants - By Rep'!$B$2-1)</f>
        <v>0</v>
      </c>
      <c r="I45" s="23">
        <f ca="1">COUNTIFS('CAD Appointments - Raw'!$H:$H,"Good to Go",'CAD Appointments - Raw'!$E:$E,'Consultants - By Rep'!$A45,'CAD Appointments - Raw'!$G:$G,'Consultants - By Rep'!$B$2-1)</f>
        <v>0</v>
      </c>
      <c r="J45" s="23">
        <f ca="1">COUNTIFS('Opportunities - Raw'!$F:$F,'Consultants - By Rep'!$A45,'Opportunities - Raw'!$H:$H,'Consultants - By Rep'!$B$2-1)</f>
        <v>0</v>
      </c>
      <c r="K45" s="34">
        <f ca="1">COUNTIFS('Opportunities - Raw'!$F:$F,'Consultants - By Rep'!$A45,'Opportunities - Raw'!$I:$I,'Consultants - By Rep'!$B$2-1)</f>
        <v>0</v>
      </c>
      <c r="L45" s="33">
        <f ca="1">COUNTIFS('Sales Appointments - Raw'!$I:$I,'Consultants - By Rep'!$A45,'Sales Appointments - Raw'!$E:$E,"&gt;="&amp;'Consultants - By Rep'!$B$3)</f>
        <v>7</v>
      </c>
      <c r="M45" s="23">
        <f ca="1">COUNTIFS('Sales Appointments - Raw'!$I:$I,'Consultants - By Rep'!$A45,'Sales Appointments - Raw'!$E:$E,"&gt;="&amp;'Consultants - By Rep'!$B$3,'Sales Appointments - Raw'!$J:$J,TRUE)</f>
        <v>3</v>
      </c>
      <c r="N45" s="23">
        <f ca="1">SUMIFS('Sales Appointments - Raw'!$O:$O,'Sales Appointments - Raw'!$I:$I,'Consultants - By Rep'!$A45,'Sales Appointments - Raw'!$E:$E,"&gt;="&amp;'Consultants - By Rep'!$B$3)</f>
        <v>3</v>
      </c>
      <c r="O45" s="20">
        <f t="shared" ca="1" si="4"/>
        <v>0.42857142857142855</v>
      </c>
      <c r="P45" s="20">
        <f ca="1">MIN(IFERROR(Q45/(N45-SUMIFS('Sales Appointments - Raw'!$P:$P,'Sales Appointments - Raw'!$E:$E,"&gt;="&amp;'Consultants - By Rep'!$B$3,'Sales Appointments - Raw'!$I:$I,'Consultants - By Rep'!$A45)),0),1)</f>
        <v>0.66666666666666663</v>
      </c>
      <c r="Q45" s="23">
        <f ca="1">COUNTIFS('Opportunities - Raw'!$F:$F,'Consultants - By Rep'!$A45,'Opportunities - Raw'!$B:$B,"&gt;="&amp;'Consultants - By Rep'!$B$3)</f>
        <v>2</v>
      </c>
      <c r="R45" s="23">
        <f ca="1">COUNTIFS('CAD Appointments - Raw'!$H:$H,"Good to Go",'CAD Appointments - Raw'!$E:$E,'Consultants - By Rep'!$A45,'CAD Appointments - Raw'!$G:$G,"&gt;="&amp;'Consultants - By Rep'!$B$3)</f>
        <v>0</v>
      </c>
      <c r="S45" s="23">
        <f ca="1">COUNTIFS('Opportunities - Raw'!$F:$F,'Consultants - By Rep'!$A45,'Opportunities - Raw'!$H:$H,"&gt;="&amp;'Consultants - By Rep'!$B$3)</f>
        <v>0</v>
      </c>
      <c r="T45" s="34">
        <f ca="1">COUNTIFS('Opportunities - Raw'!$F:$F,'Consultants - By Rep'!$A45,'Opportunities - Raw'!$I:$I,"&gt;="&amp;'Consultants - By Rep'!$B$3)</f>
        <v>1</v>
      </c>
      <c r="U45" s="33">
        <f ca="1">COUNTIFS('Sales Appointments - Raw'!$I:$I,'Consultants - By Rep'!$A45,'Sales Appointments - Raw'!$E:$E,"&gt;="&amp;'Consultants - By Rep'!$B$4)</f>
        <v>34</v>
      </c>
      <c r="V45" s="23">
        <f ca="1">COUNTIFS('Sales Appointments - Raw'!$I:$I,'Consultants - By Rep'!$A45,'Sales Appointments - Raw'!$E:$E,"&gt;="&amp;'Consultants - By Rep'!$B$4,'Sales Appointments - Raw'!$J:$J,TRUE)</f>
        <v>22</v>
      </c>
      <c r="W45" s="23">
        <f ca="1">SUMIFS('Sales Appointments - Raw'!$O:$O,'Sales Appointments - Raw'!$I:$I,'Consultants - By Rep'!$A45,'Sales Appointments - Raw'!$E:$E,"&gt;="&amp;'Consultants - By Rep'!$B$4)</f>
        <v>9</v>
      </c>
      <c r="X45" s="20">
        <f t="shared" ca="1" si="5"/>
        <v>0.26470588235294118</v>
      </c>
      <c r="Y45" s="20">
        <f ca="1">MIN(IFERROR(Z45/(W45-SUMIFS('Sales Appointments - Raw'!$P:$P,'Sales Appointments - Raw'!$E:$E,"&gt;="&amp;'Consultants - By Rep'!$B$4,'Sales Appointments - Raw'!$I:$I,'Consultants - By Rep'!$A45)),0),1)</f>
        <v>0.625</v>
      </c>
      <c r="Z45" s="23">
        <f ca="1">COUNTIFS('Opportunities - Raw'!$F:$F,'Consultants - By Rep'!$A45,'Opportunities - Raw'!$B:$B,"&gt;="&amp;'Consultants - By Rep'!$B$4)</f>
        <v>5</v>
      </c>
      <c r="AA45" s="23">
        <f ca="1">COUNTIFS('Opportunities - Raw'!$F:$F,'Consultants - By Rep'!$A45,'Opportunities - Raw'!$H:$H,"&gt;="&amp;'Consultants - By Rep'!$B$4)</f>
        <v>3</v>
      </c>
      <c r="AB45" s="23">
        <f ca="1">COUNTIFS('CAD Appointments - Raw'!$H:$H,"Good to Go",'CAD Appointments - Raw'!$E:$E,'Consultants - By Rep'!$A45,'CAD Appointments - Raw'!$G:$G,"&gt;="&amp;'Consultants - By Rep'!$B$4)</f>
        <v>4</v>
      </c>
      <c r="AC45" s="20">
        <f ca="1">MIN(IFERROR(AB45/COUNTIFS('CAD Appointments - Raw'!$E:$E,'Consultants - By Rep'!$A45,'CAD Appointments - Raw'!$G:$G,"&gt;="&amp;'Consultants - By Rep'!$B$4),0),1)</f>
        <v>0.44444444444444442</v>
      </c>
      <c r="AD45" s="34">
        <f ca="1">COUNTIFS('Opportunities - Raw'!$F:$F,'Consultants - By Rep'!$A45,'Opportunities - Raw'!$I:$I,"&gt;="&amp;'Consultants - By Rep'!$B$4)</f>
        <v>2</v>
      </c>
    </row>
    <row r="46" spans="1:30" x14ac:dyDescent="0.3">
      <c r="A46" s="6" t="s">
        <v>170</v>
      </c>
      <c r="B46" s="6" t="s">
        <v>21</v>
      </c>
      <c r="C46" s="33">
        <f ca="1">COUNTIFS('Sales Appointments - Raw'!$I:$I,'Consultants - By Rep'!$A46,'Sales Appointments - Raw'!$E:$E,'Consultants - By Rep'!$B$2-1)</f>
        <v>0</v>
      </c>
      <c r="D46" s="23">
        <f ca="1">COUNTIFS('Sales Appointments - Raw'!$I:$I,'Consultants - By Rep'!$A46,'Sales Appointments - Raw'!$E:$E,'Consultants - By Rep'!$B$2-1,'Sales Appointments - Raw'!$J:$J,TRUE)</f>
        <v>0</v>
      </c>
      <c r="E46" s="23">
        <f ca="1">SUMIFS('Sales Appointments - Raw'!$O:$O,'Sales Appointments - Raw'!$I:$I,'Consultants - By Rep'!$A46,'Sales Appointments - Raw'!$E:$E,'Consultants - By Rep'!$B$2-1)</f>
        <v>0</v>
      </c>
      <c r="F46" s="20">
        <f t="shared" ca="1" si="3"/>
        <v>0</v>
      </c>
      <c r="G46" s="20">
        <f ca="1">MIN(IFERROR(H46/(E46-SUMIFS('Sales Appointments - Raw'!$P:$P,'Sales Appointments - Raw'!$E:$E,'Consultants - By Rep'!$B$2-1,'Sales Appointments - Raw'!$I:$I,'Consultants - By Rep'!$A46)),0),1)</f>
        <v>0</v>
      </c>
      <c r="H46" s="23">
        <f ca="1">COUNTIFS('Opportunities - Raw'!$F:$F,'Consultants - By Rep'!$A46,'Opportunities - Raw'!$B:$B,'Consultants - By Rep'!$B$2-1)</f>
        <v>0</v>
      </c>
      <c r="I46" s="23">
        <f ca="1">COUNTIFS('CAD Appointments - Raw'!$H:$H,"Good to Go",'CAD Appointments - Raw'!$E:$E,'Consultants - By Rep'!$A46,'CAD Appointments - Raw'!$G:$G,'Consultants - By Rep'!$B$2-1)</f>
        <v>0</v>
      </c>
      <c r="J46" s="23">
        <f ca="1">COUNTIFS('Opportunities - Raw'!$F:$F,'Consultants - By Rep'!$A46,'Opportunities - Raw'!$H:$H,'Consultants - By Rep'!$B$2-1)</f>
        <v>0</v>
      </c>
      <c r="K46" s="34">
        <f ca="1">COUNTIFS('Opportunities - Raw'!$F:$F,'Consultants - By Rep'!$A46,'Opportunities - Raw'!$I:$I,'Consultants - By Rep'!$B$2-1)</f>
        <v>0</v>
      </c>
      <c r="L46" s="33">
        <f ca="1">COUNTIFS('Sales Appointments - Raw'!$I:$I,'Consultants - By Rep'!$A46,'Sales Appointments - Raw'!$E:$E,"&gt;="&amp;'Consultants - By Rep'!$B$3)</f>
        <v>1</v>
      </c>
      <c r="M46" s="23">
        <f ca="1">COUNTIFS('Sales Appointments - Raw'!$I:$I,'Consultants - By Rep'!$A46,'Sales Appointments - Raw'!$E:$E,"&gt;="&amp;'Consultants - By Rep'!$B$3,'Sales Appointments - Raw'!$J:$J,TRUE)</f>
        <v>0</v>
      </c>
      <c r="N46" s="23">
        <f ca="1">SUMIFS('Sales Appointments - Raw'!$O:$O,'Sales Appointments - Raw'!$I:$I,'Consultants - By Rep'!$A46,'Sales Appointments - Raw'!$E:$E,"&gt;="&amp;'Consultants - By Rep'!$B$3)</f>
        <v>1</v>
      </c>
      <c r="O46" s="20">
        <f t="shared" ca="1" si="4"/>
        <v>1</v>
      </c>
      <c r="P46" s="20">
        <f ca="1">MIN(IFERROR(Q46/(N46-SUMIFS('Sales Appointments - Raw'!$P:$P,'Sales Appointments - Raw'!$E:$E,"&gt;="&amp;'Consultants - By Rep'!$B$3,'Sales Appointments - Raw'!$I:$I,'Consultants - By Rep'!$A46)),0),1)</f>
        <v>1</v>
      </c>
      <c r="Q46" s="23">
        <f ca="1">COUNTIFS('Opportunities - Raw'!$F:$F,'Consultants - By Rep'!$A46,'Opportunities - Raw'!$B:$B,"&gt;="&amp;'Consultants - By Rep'!$B$3)</f>
        <v>1</v>
      </c>
      <c r="R46" s="23">
        <f ca="1">COUNTIFS('CAD Appointments - Raw'!$H:$H,"Good to Go",'CAD Appointments - Raw'!$E:$E,'Consultants - By Rep'!$A46,'CAD Appointments - Raw'!$G:$G,"&gt;="&amp;'Consultants - By Rep'!$B$3)</f>
        <v>1</v>
      </c>
      <c r="S46" s="23">
        <f ca="1">COUNTIFS('Opportunities - Raw'!$F:$F,'Consultants - By Rep'!$A46,'Opportunities - Raw'!$H:$H,"&gt;="&amp;'Consultants - By Rep'!$B$3)</f>
        <v>1</v>
      </c>
      <c r="T46" s="34">
        <f ca="1">COUNTIFS('Opportunities - Raw'!$F:$F,'Consultants - By Rep'!$A46,'Opportunities - Raw'!$I:$I,"&gt;="&amp;'Consultants - By Rep'!$B$3)</f>
        <v>0</v>
      </c>
      <c r="U46" s="33">
        <f ca="1">COUNTIFS('Sales Appointments - Raw'!$I:$I,'Consultants - By Rep'!$A46,'Sales Appointments - Raw'!$E:$E,"&gt;="&amp;'Consultants - By Rep'!$B$4)</f>
        <v>10</v>
      </c>
      <c r="V46" s="23">
        <f ca="1">COUNTIFS('Sales Appointments - Raw'!$I:$I,'Consultants - By Rep'!$A46,'Sales Appointments - Raw'!$E:$E,"&gt;="&amp;'Consultants - By Rep'!$B$4,'Sales Appointments - Raw'!$J:$J,TRUE)</f>
        <v>5</v>
      </c>
      <c r="W46" s="23">
        <f ca="1">SUMIFS('Sales Appointments - Raw'!$O:$O,'Sales Appointments - Raw'!$I:$I,'Consultants - By Rep'!$A46,'Sales Appointments - Raw'!$E:$E,"&gt;="&amp;'Consultants - By Rep'!$B$4)</f>
        <v>7</v>
      </c>
      <c r="X46" s="20">
        <f t="shared" ca="1" si="5"/>
        <v>0.7</v>
      </c>
      <c r="Y46" s="20">
        <f ca="1">MIN(IFERROR(Z46/(W46-SUMIFS('Sales Appointments - Raw'!$P:$P,'Sales Appointments - Raw'!$E:$E,"&gt;="&amp;'Consultants - By Rep'!$B$4,'Sales Appointments - Raw'!$I:$I,'Consultants - By Rep'!$A46)),0),1)</f>
        <v>0.8571428571428571</v>
      </c>
      <c r="Z46" s="23">
        <f ca="1">COUNTIFS('Opportunities - Raw'!$F:$F,'Consultants - By Rep'!$A46,'Opportunities - Raw'!$B:$B,"&gt;="&amp;'Consultants - By Rep'!$B$4)</f>
        <v>6</v>
      </c>
      <c r="AA46" s="23">
        <f ca="1">COUNTIFS('Opportunities - Raw'!$F:$F,'Consultants - By Rep'!$A46,'Opportunities - Raw'!$H:$H,"&gt;="&amp;'Consultants - By Rep'!$B$4)</f>
        <v>3</v>
      </c>
      <c r="AB46" s="23">
        <f ca="1">COUNTIFS('CAD Appointments - Raw'!$H:$H,"Good to Go",'CAD Appointments - Raw'!$E:$E,'Consultants - By Rep'!$A46,'CAD Appointments - Raw'!$G:$G,"&gt;="&amp;'Consultants - By Rep'!$B$4)</f>
        <v>5</v>
      </c>
      <c r="AC46" s="20">
        <f ca="1">MIN(IFERROR(AB46/COUNTIFS('CAD Appointments - Raw'!$E:$E,'Consultants - By Rep'!$A46,'CAD Appointments - Raw'!$G:$G,"&gt;="&amp;'Consultants - By Rep'!$B$4),0),1)</f>
        <v>0.45454545454545453</v>
      </c>
      <c r="AD46" s="34">
        <f ca="1">COUNTIFS('Opportunities - Raw'!$F:$F,'Consultants - By Rep'!$A46,'Opportunities - Raw'!$I:$I,"&gt;="&amp;'Consultants - By Rep'!$B$4)</f>
        <v>0</v>
      </c>
    </row>
    <row r="47" spans="1:30" x14ac:dyDescent="0.3">
      <c r="A47" s="6" t="s">
        <v>171</v>
      </c>
      <c r="B47" s="6" t="s">
        <v>23</v>
      </c>
      <c r="C47" s="33">
        <f ca="1">COUNTIFS('Sales Appointments - Raw'!$I:$I,'Consultants - By Rep'!$A47,'Sales Appointments - Raw'!$E:$E,'Consultants - By Rep'!$B$2-1)</f>
        <v>1</v>
      </c>
      <c r="D47" s="23">
        <f ca="1">COUNTIFS('Sales Appointments - Raw'!$I:$I,'Consultants - By Rep'!$A47,'Sales Appointments - Raw'!$E:$E,'Consultants - By Rep'!$B$2-1,'Sales Appointments - Raw'!$J:$J,TRUE)</f>
        <v>0</v>
      </c>
      <c r="E47" s="23">
        <f ca="1">SUMIFS('Sales Appointments - Raw'!$O:$O,'Sales Appointments - Raw'!$I:$I,'Consultants - By Rep'!$A47,'Sales Appointments - Raw'!$E:$E,'Consultants - By Rep'!$B$2-1)</f>
        <v>0</v>
      </c>
      <c r="F47" s="20">
        <f t="shared" ca="1" si="3"/>
        <v>0</v>
      </c>
      <c r="G47" s="20">
        <f ca="1">MIN(IFERROR(H47/(E47-SUMIFS('Sales Appointments - Raw'!$P:$P,'Sales Appointments - Raw'!$E:$E,'Consultants - By Rep'!$B$2-1,'Sales Appointments - Raw'!$I:$I,'Consultants - By Rep'!$A47)),0),1)</f>
        <v>0</v>
      </c>
      <c r="H47" s="23">
        <f ca="1">COUNTIFS('Opportunities - Raw'!$F:$F,'Consultants - By Rep'!$A47,'Opportunities - Raw'!$B:$B,'Consultants - By Rep'!$B$2-1)</f>
        <v>0</v>
      </c>
      <c r="I47" s="23">
        <f ca="1">COUNTIFS('CAD Appointments - Raw'!$H:$H,"Good to Go",'CAD Appointments - Raw'!$E:$E,'Consultants - By Rep'!$A47,'CAD Appointments - Raw'!$G:$G,'Consultants - By Rep'!$B$2-1)</f>
        <v>0</v>
      </c>
      <c r="J47" s="23">
        <f ca="1">COUNTIFS('Opportunities - Raw'!$F:$F,'Consultants - By Rep'!$A47,'Opportunities - Raw'!$H:$H,'Consultants - By Rep'!$B$2-1)</f>
        <v>0</v>
      </c>
      <c r="K47" s="34">
        <f ca="1">COUNTIFS('Opportunities - Raw'!$F:$F,'Consultants - By Rep'!$A47,'Opportunities - Raw'!$I:$I,'Consultants - By Rep'!$B$2-1)</f>
        <v>0</v>
      </c>
      <c r="L47" s="33">
        <f ca="1">COUNTIFS('Sales Appointments - Raw'!$I:$I,'Consultants - By Rep'!$A47,'Sales Appointments - Raw'!$E:$E,"&gt;="&amp;'Consultants - By Rep'!$B$3)</f>
        <v>7</v>
      </c>
      <c r="M47" s="23">
        <f ca="1">COUNTIFS('Sales Appointments - Raw'!$I:$I,'Consultants - By Rep'!$A47,'Sales Appointments - Raw'!$E:$E,"&gt;="&amp;'Consultants - By Rep'!$B$3,'Sales Appointments - Raw'!$J:$J,TRUE)</f>
        <v>3</v>
      </c>
      <c r="N47" s="23">
        <f ca="1">SUMIFS('Sales Appointments - Raw'!$O:$O,'Sales Appointments - Raw'!$I:$I,'Consultants - By Rep'!$A47,'Sales Appointments - Raw'!$E:$E,"&gt;="&amp;'Consultants - By Rep'!$B$3)</f>
        <v>2</v>
      </c>
      <c r="O47" s="20">
        <f t="shared" ca="1" si="4"/>
        <v>0.2857142857142857</v>
      </c>
      <c r="P47" s="20">
        <f ca="1">MIN(IFERROR(Q47/(N47-SUMIFS('Sales Appointments - Raw'!$P:$P,'Sales Appointments - Raw'!$E:$E,"&gt;="&amp;'Consultants - By Rep'!$B$3,'Sales Appointments - Raw'!$I:$I,'Consultants - By Rep'!$A47)),0),1)</f>
        <v>0.5</v>
      </c>
      <c r="Q47" s="23">
        <f ca="1">COUNTIFS('Opportunities - Raw'!$F:$F,'Consultants - By Rep'!$A47,'Opportunities - Raw'!$B:$B,"&gt;="&amp;'Consultants - By Rep'!$B$3)</f>
        <v>1</v>
      </c>
      <c r="R47" s="23">
        <f ca="1">COUNTIFS('CAD Appointments - Raw'!$H:$H,"Good to Go",'CAD Appointments - Raw'!$E:$E,'Consultants - By Rep'!$A47,'CAD Appointments - Raw'!$G:$G,"&gt;="&amp;'Consultants - By Rep'!$B$3)</f>
        <v>1</v>
      </c>
      <c r="S47" s="23">
        <f ca="1">COUNTIFS('Opportunities - Raw'!$F:$F,'Consultants - By Rep'!$A47,'Opportunities - Raw'!$H:$H,"&gt;="&amp;'Consultants - By Rep'!$B$3)</f>
        <v>0</v>
      </c>
      <c r="T47" s="34">
        <f ca="1">COUNTIFS('Opportunities - Raw'!$F:$F,'Consultants - By Rep'!$A47,'Opportunities - Raw'!$I:$I,"&gt;="&amp;'Consultants - By Rep'!$B$3)</f>
        <v>0</v>
      </c>
      <c r="U47" s="33">
        <f ca="1">COUNTIFS('Sales Appointments - Raw'!$I:$I,'Consultants - By Rep'!$A47,'Sales Appointments - Raw'!$E:$E,"&gt;="&amp;'Consultants - By Rep'!$B$4)</f>
        <v>40</v>
      </c>
      <c r="V47" s="23">
        <f ca="1">COUNTIFS('Sales Appointments - Raw'!$I:$I,'Consultants - By Rep'!$A47,'Sales Appointments - Raw'!$E:$E,"&gt;="&amp;'Consultants - By Rep'!$B$4,'Sales Appointments - Raw'!$J:$J,TRUE)</f>
        <v>22</v>
      </c>
      <c r="W47" s="23">
        <f ca="1">SUMIFS('Sales Appointments - Raw'!$O:$O,'Sales Appointments - Raw'!$I:$I,'Consultants - By Rep'!$A47,'Sales Appointments - Raw'!$E:$E,"&gt;="&amp;'Consultants - By Rep'!$B$4)</f>
        <v>11</v>
      </c>
      <c r="X47" s="20">
        <f t="shared" ca="1" si="5"/>
        <v>0.27500000000000002</v>
      </c>
      <c r="Y47" s="20">
        <f ca="1">MIN(IFERROR(Z47/(W47-SUMIFS('Sales Appointments - Raw'!$P:$P,'Sales Appointments - Raw'!$E:$E,"&gt;="&amp;'Consultants - By Rep'!$B$4,'Sales Appointments - Raw'!$I:$I,'Consultants - By Rep'!$A47)),0),1)</f>
        <v>0.33333333333333331</v>
      </c>
      <c r="Z47" s="23">
        <f ca="1">COUNTIFS('Opportunities - Raw'!$F:$F,'Consultants - By Rep'!$A47,'Opportunities - Raw'!$B:$B,"&gt;="&amp;'Consultants - By Rep'!$B$4)</f>
        <v>3</v>
      </c>
      <c r="AA47" s="23">
        <f ca="1">COUNTIFS('Opportunities - Raw'!$F:$F,'Consultants - By Rep'!$A47,'Opportunities - Raw'!$H:$H,"&gt;="&amp;'Consultants - By Rep'!$B$4)</f>
        <v>2</v>
      </c>
      <c r="AB47" s="23">
        <f ca="1">COUNTIFS('CAD Appointments - Raw'!$H:$H,"Good to Go",'CAD Appointments - Raw'!$E:$E,'Consultants - By Rep'!$A47,'CAD Appointments - Raw'!$G:$G,"&gt;="&amp;'Consultants - By Rep'!$B$4)</f>
        <v>1</v>
      </c>
      <c r="AC47" s="20">
        <f ca="1">MIN(IFERROR(AB47/COUNTIFS('CAD Appointments - Raw'!$E:$E,'Consultants - By Rep'!$A47,'CAD Appointments - Raw'!$G:$G,"&gt;="&amp;'Consultants - By Rep'!$B$4),0),1)</f>
        <v>0.5</v>
      </c>
      <c r="AD47" s="34">
        <f ca="1">COUNTIFS('Opportunities - Raw'!$F:$F,'Consultants - By Rep'!$A47,'Opportunities - Raw'!$I:$I,"&gt;="&amp;'Consultants - By Rep'!$B$4)</f>
        <v>1</v>
      </c>
    </row>
    <row r="48" spans="1:30" x14ac:dyDescent="0.3">
      <c r="A48" s="6" t="s">
        <v>172</v>
      </c>
      <c r="B48" s="6" t="s">
        <v>22</v>
      </c>
      <c r="C48" s="33">
        <f ca="1">COUNTIFS('Sales Appointments - Raw'!$I:$I,'Consultants - By Rep'!$A48,'Sales Appointments - Raw'!$E:$E,'Consultants - By Rep'!$B$2-1)</f>
        <v>3</v>
      </c>
      <c r="D48" s="23">
        <f ca="1">COUNTIFS('Sales Appointments - Raw'!$I:$I,'Consultants - By Rep'!$A48,'Sales Appointments - Raw'!$E:$E,'Consultants - By Rep'!$B$2-1,'Sales Appointments - Raw'!$J:$J,TRUE)</f>
        <v>2</v>
      </c>
      <c r="E48" s="23">
        <f ca="1">SUMIFS('Sales Appointments - Raw'!$O:$O,'Sales Appointments - Raw'!$I:$I,'Consultants - By Rep'!$A48,'Sales Appointments - Raw'!$E:$E,'Consultants - By Rep'!$B$2-1)</f>
        <v>0</v>
      </c>
      <c r="F48" s="20">
        <f t="shared" ca="1" si="3"/>
        <v>0</v>
      </c>
      <c r="G48" s="20">
        <f ca="1">MIN(IFERROR(H48/(E48-SUMIFS('Sales Appointments - Raw'!$P:$P,'Sales Appointments - Raw'!$E:$E,'Consultants - By Rep'!$B$2-1,'Sales Appointments - Raw'!$I:$I,'Consultants - By Rep'!$A48)),0),1)</f>
        <v>0</v>
      </c>
      <c r="H48" s="23">
        <f ca="1">COUNTIFS('Opportunities - Raw'!$F:$F,'Consultants - By Rep'!$A48,'Opportunities - Raw'!$B:$B,'Consultants - By Rep'!$B$2-1)</f>
        <v>0</v>
      </c>
      <c r="I48" s="23">
        <f ca="1">COUNTIFS('CAD Appointments - Raw'!$H:$H,"Good to Go",'CAD Appointments - Raw'!$E:$E,'Consultants - By Rep'!$A48,'CAD Appointments - Raw'!$G:$G,'Consultants - By Rep'!$B$2-1)</f>
        <v>0</v>
      </c>
      <c r="J48" s="23">
        <f ca="1">COUNTIFS('Opportunities - Raw'!$F:$F,'Consultants - By Rep'!$A48,'Opportunities - Raw'!$H:$H,'Consultants - By Rep'!$B$2-1)</f>
        <v>0</v>
      </c>
      <c r="K48" s="34">
        <f ca="1">COUNTIFS('Opportunities - Raw'!$F:$F,'Consultants - By Rep'!$A48,'Opportunities - Raw'!$I:$I,'Consultants - By Rep'!$B$2-1)</f>
        <v>0</v>
      </c>
      <c r="L48" s="33">
        <f ca="1">COUNTIFS('Sales Appointments - Raw'!$I:$I,'Consultants - By Rep'!$A48,'Sales Appointments - Raw'!$E:$E,"&gt;="&amp;'Consultants - By Rep'!$B$3)</f>
        <v>8</v>
      </c>
      <c r="M48" s="23">
        <f ca="1">COUNTIFS('Sales Appointments - Raw'!$I:$I,'Consultants - By Rep'!$A48,'Sales Appointments - Raw'!$E:$E,"&gt;="&amp;'Consultants - By Rep'!$B$3,'Sales Appointments - Raw'!$J:$J,TRUE)</f>
        <v>7</v>
      </c>
      <c r="N48" s="23">
        <f ca="1">SUMIFS('Sales Appointments - Raw'!$O:$O,'Sales Appointments - Raw'!$I:$I,'Consultants - By Rep'!$A48,'Sales Appointments - Raw'!$E:$E,"&gt;="&amp;'Consultants - By Rep'!$B$3)</f>
        <v>4</v>
      </c>
      <c r="O48" s="20">
        <f t="shared" ca="1" si="4"/>
        <v>0.5</v>
      </c>
      <c r="P48" s="20">
        <f ca="1">MIN(IFERROR(Q48/(N48-SUMIFS('Sales Appointments - Raw'!$P:$P,'Sales Appointments - Raw'!$E:$E,"&gt;="&amp;'Consultants - By Rep'!$B$3,'Sales Appointments - Raw'!$I:$I,'Consultants - By Rep'!$A48)),0),1)</f>
        <v>0.5</v>
      </c>
      <c r="Q48" s="23">
        <f ca="1">COUNTIFS('Opportunities - Raw'!$F:$F,'Consultants - By Rep'!$A48,'Opportunities - Raw'!$B:$B,"&gt;="&amp;'Consultants - By Rep'!$B$3)</f>
        <v>2</v>
      </c>
      <c r="R48" s="23">
        <f ca="1">COUNTIFS('CAD Appointments - Raw'!$H:$H,"Good to Go",'CAD Appointments - Raw'!$E:$E,'Consultants - By Rep'!$A48,'CAD Appointments - Raw'!$G:$G,"&gt;="&amp;'Consultants - By Rep'!$B$3)</f>
        <v>0</v>
      </c>
      <c r="S48" s="23">
        <f ca="1">COUNTIFS('Opportunities - Raw'!$F:$F,'Consultants - By Rep'!$A48,'Opportunities - Raw'!$H:$H,"&gt;="&amp;'Consultants - By Rep'!$B$3)</f>
        <v>1</v>
      </c>
      <c r="T48" s="34">
        <f ca="1">COUNTIFS('Opportunities - Raw'!$F:$F,'Consultants - By Rep'!$A48,'Opportunities - Raw'!$I:$I,"&gt;="&amp;'Consultants - By Rep'!$B$3)</f>
        <v>0</v>
      </c>
      <c r="U48" s="33">
        <f ca="1">COUNTIFS('Sales Appointments - Raw'!$I:$I,'Consultants - By Rep'!$A48,'Sales Appointments - Raw'!$E:$E,"&gt;="&amp;'Consultants - By Rep'!$B$4)</f>
        <v>29</v>
      </c>
      <c r="V48" s="23">
        <f ca="1">COUNTIFS('Sales Appointments - Raw'!$I:$I,'Consultants - By Rep'!$A48,'Sales Appointments - Raw'!$E:$E,"&gt;="&amp;'Consultants - By Rep'!$B$4,'Sales Appointments - Raw'!$J:$J,TRUE)</f>
        <v>19</v>
      </c>
      <c r="W48" s="23">
        <f ca="1">SUMIFS('Sales Appointments - Raw'!$O:$O,'Sales Appointments - Raw'!$I:$I,'Consultants - By Rep'!$A48,'Sales Appointments - Raw'!$E:$E,"&gt;="&amp;'Consultants - By Rep'!$B$4)</f>
        <v>16</v>
      </c>
      <c r="X48" s="20">
        <f t="shared" ca="1" si="5"/>
        <v>0.55172413793103448</v>
      </c>
      <c r="Y48" s="20">
        <f ca="1">MIN(IFERROR(Z48/(W48-SUMIFS('Sales Appointments - Raw'!$P:$P,'Sales Appointments - Raw'!$E:$E,"&gt;="&amp;'Consultants - By Rep'!$B$4,'Sales Appointments - Raw'!$I:$I,'Consultants - By Rep'!$A48)),0),1)</f>
        <v>0.5625</v>
      </c>
      <c r="Z48" s="23">
        <f ca="1">COUNTIFS('Opportunities - Raw'!$F:$F,'Consultants - By Rep'!$A48,'Opportunities - Raw'!$B:$B,"&gt;="&amp;'Consultants - By Rep'!$B$4)</f>
        <v>9</v>
      </c>
      <c r="AA48" s="23">
        <f ca="1">COUNTIFS('Opportunities - Raw'!$F:$F,'Consultants - By Rep'!$A48,'Opportunities - Raw'!$H:$H,"&gt;="&amp;'Consultants - By Rep'!$B$4)</f>
        <v>2</v>
      </c>
      <c r="AB48" s="23">
        <f ca="1">COUNTIFS('CAD Appointments - Raw'!$H:$H,"Good to Go",'CAD Appointments - Raw'!$E:$E,'Consultants - By Rep'!$A48,'CAD Appointments - Raw'!$G:$G,"&gt;="&amp;'Consultants - By Rep'!$B$4)</f>
        <v>3</v>
      </c>
      <c r="AC48" s="20">
        <f ca="1">MIN(IFERROR(AB48/COUNTIFS('CAD Appointments - Raw'!$E:$E,'Consultants - By Rep'!$A48,'CAD Appointments - Raw'!$G:$G,"&gt;="&amp;'Consultants - By Rep'!$B$4),0),1)</f>
        <v>0.42857142857142855</v>
      </c>
      <c r="AD48" s="34">
        <f ca="1">COUNTIFS('Opportunities - Raw'!$F:$F,'Consultants - By Rep'!$A48,'Opportunities - Raw'!$I:$I,"&gt;="&amp;'Consultants - By Rep'!$B$4)</f>
        <v>2</v>
      </c>
    </row>
    <row r="49" spans="1:30" x14ac:dyDescent="0.3">
      <c r="A49" s="6" t="s">
        <v>173</v>
      </c>
      <c r="B49" s="6" t="s">
        <v>20</v>
      </c>
      <c r="C49" s="33">
        <f ca="1">COUNTIFS('Sales Appointments - Raw'!$I:$I,'Consultants - By Rep'!$A49,'Sales Appointments - Raw'!$E:$E,'Consultants - By Rep'!$B$2-1)</f>
        <v>0</v>
      </c>
      <c r="D49" s="23">
        <f ca="1">COUNTIFS('Sales Appointments - Raw'!$I:$I,'Consultants - By Rep'!$A49,'Sales Appointments - Raw'!$E:$E,'Consultants - By Rep'!$B$2-1,'Sales Appointments - Raw'!$J:$J,TRUE)</f>
        <v>0</v>
      </c>
      <c r="E49" s="23">
        <f ca="1">SUMIFS('Sales Appointments - Raw'!$O:$O,'Sales Appointments - Raw'!$I:$I,'Consultants - By Rep'!$A49,'Sales Appointments - Raw'!$E:$E,'Consultants - By Rep'!$B$2-1)</f>
        <v>0</v>
      </c>
      <c r="F49" s="20">
        <f t="shared" ca="1" si="3"/>
        <v>0</v>
      </c>
      <c r="G49" s="20">
        <f ca="1">MIN(IFERROR(H49/(E49-SUMIFS('Sales Appointments - Raw'!$P:$P,'Sales Appointments - Raw'!$E:$E,'Consultants - By Rep'!$B$2-1,'Sales Appointments - Raw'!$I:$I,'Consultants - By Rep'!$A49)),0),1)</f>
        <v>0</v>
      </c>
      <c r="H49" s="23">
        <f ca="1">COUNTIFS('Opportunities - Raw'!$F:$F,'Consultants - By Rep'!$A49,'Opportunities - Raw'!$B:$B,'Consultants - By Rep'!$B$2-1)</f>
        <v>0</v>
      </c>
      <c r="I49" s="23">
        <f ca="1">COUNTIFS('CAD Appointments - Raw'!$H:$H,"Good to Go",'CAD Appointments - Raw'!$E:$E,'Consultants - By Rep'!$A49,'CAD Appointments - Raw'!$G:$G,'Consultants - By Rep'!$B$2-1)</f>
        <v>0</v>
      </c>
      <c r="J49" s="23">
        <f ca="1">COUNTIFS('Opportunities - Raw'!$F:$F,'Consultants - By Rep'!$A49,'Opportunities - Raw'!$H:$H,'Consultants - By Rep'!$B$2-1)</f>
        <v>0</v>
      </c>
      <c r="K49" s="34">
        <f ca="1">COUNTIFS('Opportunities - Raw'!$F:$F,'Consultants - By Rep'!$A49,'Opportunities - Raw'!$I:$I,'Consultants - By Rep'!$B$2-1)</f>
        <v>0</v>
      </c>
      <c r="L49" s="33">
        <f ca="1">COUNTIFS('Sales Appointments - Raw'!$I:$I,'Consultants - By Rep'!$A49,'Sales Appointments - Raw'!$E:$E,"&gt;="&amp;'Consultants - By Rep'!$B$3)</f>
        <v>1</v>
      </c>
      <c r="M49" s="23">
        <f ca="1">COUNTIFS('Sales Appointments - Raw'!$I:$I,'Consultants - By Rep'!$A49,'Sales Appointments - Raw'!$E:$E,"&gt;="&amp;'Consultants - By Rep'!$B$3,'Sales Appointments - Raw'!$J:$J,TRUE)</f>
        <v>1</v>
      </c>
      <c r="N49" s="23">
        <f ca="1">SUMIFS('Sales Appointments - Raw'!$O:$O,'Sales Appointments - Raw'!$I:$I,'Consultants - By Rep'!$A49,'Sales Appointments - Raw'!$E:$E,"&gt;="&amp;'Consultants - By Rep'!$B$3)</f>
        <v>1</v>
      </c>
      <c r="O49" s="20">
        <f t="shared" ca="1" si="4"/>
        <v>1</v>
      </c>
      <c r="P49" s="20">
        <f ca="1">MIN(IFERROR(Q49/(N49-SUMIFS('Sales Appointments - Raw'!$P:$P,'Sales Appointments - Raw'!$E:$E,"&gt;="&amp;'Consultants - By Rep'!$B$3,'Sales Appointments - Raw'!$I:$I,'Consultants - By Rep'!$A49)),0),1)</f>
        <v>1</v>
      </c>
      <c r="Q49" s="23">
        <f ca="1">COUNTIFS('Opportunities - Raw'!$F:$F,'Consultants - By Rep'!$A49,'Opportunities - Raw'!$B:$B,"&gt;="&amp;'Consultants - By Rep'!$B$3)</f>
        <v>1</v>
      </c>
      <c r="R49" s="23">
        <f ca="1">COUNTIFS('CAD Appointments - Raw'!$H:$H,"Good to Go",'CAD Appointments - Raw'!$E:$E,'Consultants - By Rep'!$A49,'CAD Appointments - Raw'!$G:$G,"&gt;="&amp;'Consultants - By Rep'!$B$3)</f>
        <v>1</v>
      </c>
      <c r="S49" s="23">
        <f ca="1">COUNTIFS('Opportunities - Raw'!$F:$F,'Consultants - By Rep'!$A49,'Opportunities - Raw'!$H:$H,"&gt;="&amp;'Consultants - By Rep'!$B$3)</f>
        <v>1</v>
      </c>
      <c r="T49" s="34">
        <f ca="1">COUNTIFS('Opportunities - Raw'!$F:$F,'Consultants - By Rep'!$A49,'Opportunities - Raw'!$I:$I,"&gt;="&amp;'Consultants - By Rep'!$B$3)</f>
        <v>0</v>
      </c>
      <c r="U49" s="33">
        <f ca="1">COUNTIFS('Sales Appointments - Raw'!$I:$I,'Consultants - By Rep'!$A49,'Sales Appointments - Raw'!$E:$E,"&gt;="&amp;'Consultants - By Rep'!$B$4)</f>
        <v>10</v>
      </c>
      <c r="V49" s="23">
        <f ca="1">COUNTIFS('Sales Appointments - Raw'!$I:$I,'Consultants - By Rep'!$A49,'Sales Appointments - Raw'!$E:$E,"&gt;="&amp;'Consultants - By Rep'!$B$4,'Sales Appointments - Raw'!$J:$J,TRUE)</f>
        <v>8</v>
      </c>
      <c r="W49" s="23">
        <f ca="1">SUMIFS('Sales Appointments - Raw'!$O:$O,'Sales Appointments - Raw'!$I:$I,'Consultants - By Rep'!$A49,'Sales Appointments - Raw'!$E:$E,"&gt;="&amp;'Consultants - By Rep'!$B$4)</f>
        <v>5</v>
      </c>
      <c r="X49" s="20">
        <f t="shared" ca="1" si="5"/>
        <v>0.5</v>
      </c>
      <c r="Y49" s="20">
        <f ca="1">MIN(IFERROR(Z49/(W49-SUMIFS('Sales Appointments - Raw'!$P:$P,'Sales Appointments - Raw'!$E:$E,"&gt;="&amp;'Consultants - By Rep'!$B$4,'Sales Appointments - Raw'!$I:$I,'Consultants - By Rep'!$A49)),0),1)</f>
        <v>0.4</v>
      </c>
      <c r="Z49" s="23">
        <f ca="1">COUNTIFS('Opportunities - Raw'!$F:$F,'Consultants - By Rep'!$A49,'Opportunities - Raw'!$B:$B,"&gt;="&amp;'Consultants - By Rep'!$B$4)</f>
        <v>2</v>
      </c>
      <c r="AA49" s="23">
        <f ca="1">COUNTIFS('Opportunities - Raw'!$F:$F,'Consultants - By Rep'!$A49,'Opportunities - Raw'!$H:$H,"&gt;="&amp;'Consultants - By Rep'!$B$4)</f>
        <v>4</v>
      </c>
      <c r="AB49" s="23">
        <f ca="1">COUNTIFS('CAD Appointments - Raw'!$H:$H,"Good to Go",'CAD Appointments - Raw'!$E:$E,'Consultants - By Rep'!$A49,'CAD Appointments - Raw'!$G:$G,"&gt;="&amp;'Consultants - By Rep'!$B$4)</f>
        <v>2</v>
      </c>
      <c r="AC49" s="20">
        <f ca="1">MIN(IFERROR(AB49/COUNTIFS('CAD Appointments - Raw'!$E:$E,'Consultants - By Rep'!$A49,'CAD Appointments - Raw'!$G:$G,"&gt;="&amp;'Consultants - By Rep'!$B$4),0),1)</f>
        <v>0.33333333333333331</v>
      </c>
      <c r="AD49" s="34">
        <f ca="1">COUNTIFS('Opportunities - Raw'!$F:$F,'Consultants - By Rep'!$A49,'Opportunities - Raw'!$I:$I,"&gt;="&amp;'Consultants - By Rep'!$B$4)</f>
        <v>1</v>
      </c>
    </row>
    <row r="50" spans="1:30" x14ac:dyDescent="0.3">
      <c r="A50" s="6"/>
      <c r="B50" s="6"/>
      <c r="C50" s="33">
        <f ca="1">COUNTIFS('Sales Appointments - Raw'!$I:$I,'Consultants - By Rep'!$A50,'Sales Appointments - Raw'!$E:$E,'Consultants - By Rep'!$B$2-1)</f>
        <v>0</v>
      </c>
      <c r="D50" s="23">
        <f ca="1">COUNTIFS('Sales Appointments - Raw'!$I:$I,'Consultants - By Rep'!$A50,'Sales Appointments - Raw'!$E:$E,'Consultants - By Rep'!$B$2-1,'Sales Appointments - Raw'!$J:$J,TRUE)</f>
        <v>0</v>
      </c>
      <c r="E50" s="23">
        <f ca="1">SUMIFS('Sales Appointments - Raw'!$O:$O,'Sales Appointments - Raw'!$I:$I,'Consultants - By Rep'!$A50,'Sales Appointments - Raw'!$E:$E,'Consultants - By Rep'!$B$2-1)</f>
        <v>0</v>
      </c>
      <c r="F50" s="20">
        <f t="shared" ca="1" si="3"/>
        <v>0</v>
      </c>
      <c r="G50" s="20">
        <f ca="1">MIN(IFERROR(H50/(E50-SUMIFS('Sales Appointments - Raw'!$P:$P,'Sales Appointments - Raw'!$E:$E,'Consultants - By Rep'!$B$2-1,'Sales Appointments - Raw'!$I:$I,'Consultants - By Rep'!$A50)),0),1)</f>
        <v>0</v>
      </c>
      <c r="H50" s="23">
        <f ca="1">COUNTIFS('Opportunities - Raw'!$F:$F,'Consultants - By Rep'!$A50,'Opportunities - Raw'!$B:$B,'Consultants - By Rep'!$B$2-1)</f>
        <v>0</v>
      </c>
      <c r="I50" s="23">
        <f ca="1">COUNTIFS('CAD Appointments - Raw'!$H:$H,"Good to Go",'CAD Appointments - Raw'!$E:$E,'Consultants - By Rep'!$A50,'CAD Appointments - Raw'!$G:$G,'Consultants - By Rep'!$B$2-1)</f>
        <v>0</v>
      </c>
      <c r="J50" s="23">
        <f ca="1">COUNTIFS('Opportunities - Raw'!$F:$F,'Consultants - By Rep'!$A50,'Opportunities - Raw'!$H:$H,'Consultants - By Rep'!$B$2-1)</f>
        <v>0</v>
      </c>
      <c r="K50" s="34">
        <f ca="1">COUNTIFS('Opportunities - Raw'!$F:$F,'Consultants - By Rep'!$A50,'Opportunities - Raw'!$I:$I,'Consultants - By Rep'!$B$2-1)</f>
        <v>0</v>
      </c>
      <c r="L50" s="33">
        <f ca="1">COUNTIFS('Sales Appointments - Raw'!$I:$I,'Consultants - By Rep'!$A50,'Sales Appointments - Raw'!$E:$E,"&gt;="&amp;'Consultants - By Rep'!$B$3)</f>
        <v>0</v>
      </c>
      <c r="M50" s="23">
        <f ca="1">COUNTIFS('Sales Appointments - Raw'!$I:$I,'Consultants - By Rep'!$A50,'Sales Appointments - Raw'!$E:$E,"&gt;="&amp;'Consultants - By Rep'!$B$3,'Sales Appointments - Raw'!$J:$J,TRUE)</f>
        <v>0</v>
      </c>
      <c r="N50" s="23">
        <f ca="1">SUMIFS('Sales Appointments - Raw'!$O:$O,'Sales Appointments - Raw'!$I:$I,'Consultants - By Rep'!$A50,'Sales Appointments - Raw'!$E:$E,"&gt;="&amp;'Consultants - By Rep'!$B$3)</f>
        <v>0</v>
      </c>
      <c r="O50" s="20">
        <f t="shared" ca="1" si="4"/>
        <v>0</v>
      </c>
      <c r="P50" s="20">
        <f ca="1">MIN(IFERROR(Q50/(N50-SUMIFS('Sales Appointments - Raw'!$P:$P,'Sales Appointments - Raw'!$E:$E,"&gt;="&amp;'Consultants - By Rep'!$B$3,'Sales Appointments - Raw'!$I:$I,'Consultants - By Rep'!$A50)),0),1)</f>
        <v>0</v>
      </c>
      <c r="Q50" s="23">
        <f ca="1">COUNTIFS('Opportunities - Raw'!$F:$F,'Consultants - By Rep'!$A50,'Opportunities - Raw'!$B:$B,"&gt;="&amp;'Consultants - By Rep'!$B$3)</f>
        <v>0</v>
      </c>
      <c r="R50" s="23">
        <f ca="1">COUNTIFS('CAD Appointments - Raw'!$H:$H,"Good to Go",'CAD Appointments - Raw'!$E:$E,'Consultants - By Rep'!$A50,'CAD Appointments - Raw'!$G:$G,"&gt;="&amp;'Consultants - By Rep'!$B$3)</f>
        <v>0</v>
      </c>
      <c r="S50" s="23">
        <f ca="1">COUNTIFS('Opportunities - Raw'!$F:$F,'Consultants - By Rep'!$A50,'Opportunities - Raw'!$H:$H,"&gt;="&amp;'Consultants - By Rep'!$B$3)</f>
        <v>0</v>
      </c>
      <c r="T50" s="34">
        <f ca="1">COUNTIFS('Opportunities - Raw'!$F:$F,'Consultants - By Rep'!$A50,'Opportunities - Raw'!$I:$I,"&gt;="&amp;'Consultants - By Rep'!$B$3)</f>
        <v>0</v>
      </c>
      <c r="U50" s="33">
        <f ca="1">COUNTIFS('Sales Appointments - Raw'!$I:$I,'Consultants - By Rep'!$A50,'Sales Appointments - Raw'!$E:$E,"&gt;="&amp;'Consultants - By Rep'!$B$4)</f>
        <v>0</v>
      </c>
      <c r="V50" s="23">
        <f ca="1">COUNTIFS('Sales Appointments - Raw'!$I:$I,'Consultants - By Rep'!$A50,'Sales Appointments - Raw'!$E:$E,"&gt;="&amp;'Consultants - By Rep'!$B$4,'Sales Appointments - Raw'!$J:$J,TRUE)</f>
        <v>0</v>
      </c>
      <c r="W50" s="23">
        <f ca="1">SUMIFS('Sales Appointments - Raw'!$O:$O,'Sales Appointments - Raw'!$I:$I,'Consultants - By Rep'!$A50,'Sales Appointments - Raw'!$E:$E,"&gt;="&amp;'Consultants - By Rep'!$B$4)</f>
        <v>0</v>
      </c>
      <c r="X50" s="20">
        <f t="shared" ca="1" si="5"/>
        <v>0</v>
      </c>
      <c r="Y50" s="20">
        <f ca="1">MIN(IFERROR(Z50/(W50-SUMIFS('Sales Appointments - Raw'!$P:$P,'Sales Appointments - Raw'!$E:$E,"&gt;="&amp;'Consultants - By Rep'!$B$4,'Sales Appointments - Raw'!$I:$I,'Consultants - By Rep'!$A50)),0),1)</f>
        <v>0</v>
      </c>
      <c r="Z50" s="23">
        <f ca="1">COUNTIFS('Opportunities - Raw'!$F:$F,'Consultants - By Rep'!$A50,'Opportunities - Raw'!$B:$B,"&gt;="&amp;'Consultants - By Rep'!$B$4)</f>
        <v>0</v>
      </c>
      <c r="AA50" s="23">
        <f ca="1">COUNTIFS('Opportunities - Raw'!$F:$F,'Consultants - By Rep'!$A50,'Opportunities - Raw'!$H:$H,"&gt;="&amp;'Consultants - By Rep'!$B$4)</f>
        <v>0</v>
      </c>
      <c r="AB50" s="23">
        <f ca="1">COUNTIFS('CAD Appointments - Raw'!$H:$H,"Good to Go",'CAD Appointments - Raw'!$E:$E,'Consultants - By Rep'!$A50,'CAD Appointments - Raw'!$G:$G,"&gt;="&amp;'Consultants - By Rep'!$B$4)</f>
        <v>0</v>
      </c>
      <c r="AC50" s="20">
        <f ca="1">MIN(IFERROR(AB50/COUNTIFS('CAD Appointments - Raw'!$E:$E,'Consultants - By Rep'!$A50,'CAD Appointments - Raw'!$G:$G,"&gt;="&amp;'Consultants - By Rep'!$B$4),0),1)</f>
        <v>0</v>
      </c>
      <c r="AD50" s="34">
        <f ca="1">COUNTIFS('Opportunities - Raw'!$F:$F,'Consultants - By Rep'!$A50,'Opportunities - Raw'!$I:$I,"&gt;="&amp;'Consultants - By Rep'!$B$4)</f>
        <v>0</v>
      </c>
    </row>
    <row r="51" spans="1:30" x14ac:dyDescent="0.3">
      <c r="A51" s="6"/>
      <c r="B51" s="6"/>
      <c r="C51" s="33">
        <f ca="1">COUNTIFS('Sales Appointments - Raw'!$I:$I,'Consultants - By Rep'!$A51,'Sales Appointments - Raw'!$E:$E,'Consultants - By Rep'!$B$2-1)</f>
        <v>0</v>
      </c>
      <c r="D51" s="23">
        <f ca="1">COUNTIFS('Sales Appointments - Raw'!$I:$I,'Consultants - By Rep'!$A51,'Sales Appointments - Raw'!$E:$E,'Consultants - By Rep'!$B$2-1,'Sales Appointments - Raw'!$J:$J,TRUE)</f>
        <v>0</v>
      </c>
      <c r="E51" s="23">
        <f ca="1">SUMIFS('Sales Appointments - Raw'!$O:$O,'Sales Appointments - Raw'!$I:$I,'Consultants - By Rep'!$A51,'Sales Appointments - Raw'!$E:$E,'Consultants - By Rep'!$B$2-1)</f>
        <v>0</v>
      </c>
      <c r="F51" s="20">
        <f t="shared" ca="1" si="3"/>
        <v>0</v>
      </c>
      <c r="G51" s="20">
        <f ca="1">MIN(IFERROR(H51/(E51-SUMIFS('Sales Appointments - Raw'!$P:$P,'Sales Appointments - Raw'!$E:$E,'Consultants - By Rep'!$B$2-1,'Sales Appointments - Raw'!$I:$I,'Consultants - By Rep'!$A51)),0),1)</f>
        <v>0</v>
      </c>
      <c r="H51" s="23">
        <f ca="1">COUNTIFS('Opportunities - Raw'!$F:$F,'Consultants - By Rep'!$A51,'Opportunities - Raw'!$B:$B,'Consultants - By Rep'!$B$2-1)</f>
        <v>0</v>
      </c>
      <c r="I51" s="23">
        <f ca="1">COUNTIFS('CAD Appointments - Raw'!$H:$H,"Good to Go",'CAD Appointments - Raw'!$E:$E,'Consultants - By Rep'!$A51,'CAD Appointments - Raw'!$G:$G,'Consultants - By Rep'!$B$2-1)</f>
        <v>0</v>
      </c>
      <c r="J51" s="23">
        <f ca="1">COUNTIFS('Opportunities - Raw'!$F:$F,'Consultants - By Rep'!$A51,'Opportunities - Raw'!$H:$H,'Consultants - By Rep'!$B$2-1)</f>
        <v>0</v>
      </c>
      <c r="K51" s="34">
        <f ca="1">COUNTIFS('Opportunities - Raw'!$F:$F,'Consultants - By Rep'!$A51,'Opportunities - Raw'!$I:$I,'Consultants - By Rep'!$B$2-1)</f>
        <v>0</v>
      </c>
      <c r="L51" s="33">
        <f ca="1">COUNTIFS('Sales Appointments - Raw'!$I:$I,'Consultants - By Rep'!$A51,'Sales Appointments - Raw'!$E:$E,"&gt;="&amp;'Consultants - By Rep'!$B$3)</f>
        <v>0</v>
      </c>
      <c r="M51" s="23">
        <f ca="1">COUNTIFS('Sales Appointments - Raw'!$I:$I,'Consultants - By Rep'!$A51,'Sales Appointments - Raw'!$E:$E,"&gt;="&amp;'Consultants - By Rep'!$B$3,'Sales Appointments - Raw'!$J:$J,TRUE)</f>
        <v>0</v>
      </c>
      <c r="N51" s="23">
        <f ca="1">SUMIFS('Sales Appointments - Raw'!$O:$O,'Sales Appointments - Raw'!$I:$I,'Consultants - By Rep'!$A51,'Sales Appointments - Raw'!$E:$E,"&gt;="&amp;'Consultants - By Rep'!$B$3)</f>
        <v>0</v>
      </c>
      <c r="O51" s="20">
        <f t="shared" ca="1" si="4"/>
        <v>0</v>
      </c>
      <c r="P51" s="20">
        <f ca="1">MIN(IFERROR(Q51/(N51-SUMIFS('Sales Appointments - Raw'!$P:$P,'Sales Appointments - Raw'!$E:$E,"&gt;="&amp;'Consultants - By Rep'!$B$3,'Sales Appointments - Raw'!$I:$I,'Consultants - By Rep'!$A51)),0),1)</f>
        <v>0</v>
      </c>
      <c r="Q51" s="23">
        <f ca="1">COUNTIFS('Opportunities - Raw'!$F:$F,'Consultants - By Rep'!$A51,'Opportunities - Raw'!$B:$B,"&gt;="&amp;'Consultants - By Rep'!$B$3)</f>
        <v>0</v>
      </c>
      <c r="R51" s="23">
        <f ca="1">COUNTIFS('CAD Appointments - Raw'!$H:$H,"Good to Go",'CAD Appointments - Raw'!$E:$E,'Consultants - By Rep'!$A51,'CAD Appointments - Raw'!$G:$G,"&gt;="&amp;'Consultants - By Rep'!$B$3)</f>
        <v>0</v>
      </c>
      <c r="S51" s="23">
        <f ca="1">COUNTIFS('Opportunities - Raw'!$F:$F,'Consultants - By Rep'!$A51,'Opportunities - Raw'!$H:$H,"&gt;="&amp;'Consultants - By Rep'!$B$3)</f>
        <v>0</v>
      </c>
      <c r="T51" s="34">
        <f ca="1">COUNTIFS('Opportunities - Raw'!$F:$F,'Consultants - By Rep'!$A51,'Opportunities - Raw'!$I:$I,"&gt;="&amp;'Consultants - By Rep'!$B$3)</f>
        <v>0</v>
      </c>
      <c r="U51" s="33">
        <f ca="1">COUNTIFS('Sales Appointments - Raw'!$I:$I,'Consultants - By Rep'!$A51,'Sales Appointments - Raw'!$E:$E,"&gt;="&amp;'Consultants - By Rep'!$B$4)</f>
        <v>0</v>
      </c>
      <c r="V51" s="23">
        <f ca="1">COUNTIFS('Sales Appointments - Raw'!$I:$I,'Consultants - By Rep'!$A51,'Sales Appointments - Raw'!$E:$E,"&gt;="&amp;'Consultants - By Rep'!$B$4,'Sales Appointments - Raw'!$J:$J,TRUE)</f>
        <v>0</v>
      </c>
      <c r="W51" s="23">
        <f ca="1">SUMIFS('Sales Appointments - Raw'!$O:$O,'Sales Appointments - Raw'!$I:$I,'Consultants - By Rep'!$A51,'Sales Appointments - Raw'!$E:$E,"&gt;="&amp;'Consultants - By Rep'!$B$4)</f>
        <v>0</v>
      </c>
      <c r="X51" s="20">
        <f t="shared" ca="1" si="5"/>
        <v>0</v>
      </c>
      <c r="Y51" s="20">
        <f ca="1">MIN(IFERROR(Z51/(W51-SUMIFS('Sales Appointments - Raw'!$P:$P,'Sales Appointments - Raw'!$E:$E,"&gt;="&amp;'Consultants - By Rep'!$B$4,'Sales Appointments - Raw'!$I:$I,'Consultants - By Rep'!$A51)),0),1)</f>
        <v>0</v>
      </c>
      <c r="Z51" s="23">
        <f ca="1">COUNTIFS('Opportunities - Raw'!$F:$F,'Consultants - By Rep'!$A51,'Opportunities - Raw'!$B:$B,"&gt;="&amp;'Consultants - By Rep'!$B$4)</f>
        <v>0</v>
      </c>
      <c r="AA51" s="23">
        <f ca="1">COUNTIFS('Opportunities - Raw'!$F:$F,'Consultants - By Rep'!$A51,'Opportunities - Raw'!$H:$H,"&gt;="&amp;'Consultants - By Rep'!$B$4)</f>
        <v>0</v>
      </c>
      <c r="AB51" s="23">
        <f ca="1">COUNTIFS('CAD Appointments - Raw'!$H:$H,"Good to Go",'CAD Appointments - Raw'!$E:$E,'Consultants - By Rep'!$A51,'CAD Appointments - Raw'!$G:$G,"&gt;="&amp;'Consultants - By Rep'!$B$4)</f>
        <v>0</v>
      </c>
      <c r="AC51" s="20">
        <f ca="1">MIN(IFERROR(AB51/COUNTIFS('CAD Appointments - Raw'!$E:$E,'Consultants - By Rep'!$A51,'CAD Appointments - Raw'!$G:$G,"&gt;="&amp;'Consultants - By Rep'!$B$4),0),1)</f>
        <v>0</v>
      </c>
      <c r="AD51" s="34">
        <f ca="1">COUNTIFS('Opportunities - Raw'!$F:$F,'Consultants - By Rep'!$A51,'Opportunities - Raw'!$I:$I,"&gt;="&amp;'Consultants - By Rep'!$B$4)</f>
        <v>0</v>
      </c>
    </row>
    <row r="52" spans="1:30" x14ac:dyDescent="0.3">
      <c r="A52" s="6"/>
      <c r="B52" s="6"/>
      <c r="C52" s="33">
        <f ca="1">COUNTIFS('Sales Appointments - Raw'!$I:$I,'Consultants - By Rep'!$A52,'Sales Appointments - Raw'!$E:$E,'Consultants - By Rep'!$B$2-1)</f>
        <v>0</v>
      </c>
      <c r="D52" s="23">
        <f ca="1">COUNTIFS('Sales Appointments - Raw'!$I:$I,'Consultants - By Rep'!$A52,'Sales Appointments - Raw'!$E:$E,'Consultants - By Rep'!$B$2-1,'Sales Appointments - Raw'!$J:$J,TRUE)</f>
        <v>0</v>
      </c>
      <c r="E52" s="23">
        <f ca="1">SUMIFS('Sales Appointments - Raw'!$O:$O,'Sales Appointments - Raw'!$I:$I,'Consultants - By Rep'!$A52,'Sales Appointments - Raw'!$E:$E,'Consultants - By Rep'!$B$2-1)</f>
        <v>0</v>
      </c>
      <c r="F52" s="20">
        <f t="shared" ca="1" si="3"/>
        <v>0</v>
      </c>
      <c r="G52" s="20">
        <f ca="1">MIN(IFERROR(H52/(E52-SUMIFS('Sales Appointments - Raw'!$P:$P,'Sales Appointments - Raw'!$E:$E,'Consultants - By Rep'!$B$2-1,'Sales Appointments - Raw'!$I:$I,'Consultants - By Rep'!$A52)),0),1)</f>
        <v>0</v>
      </c>
      <c r="H52" s="23">
        <f ca="1">COUNTIFS('Opportunities - Raw'!$F:$F,'Consultants - By Rep'!$A52,'Opportunities - Raw'!$B:$B,'Consultants - By Rep'!$B$2-1)</f>
        <v>0</v>
      </c>
      <c r="I52" s="23">
        <f ca="1">COUNTIFS('CAD Appointments - Raw'!$H:$H,"Good to Go",'CAD Appointments - Raw'!$E:$E,'Consultants - By Rep'!$A52,'CAD Appointments - Raw'!$G:$G,'Consultants - By Rep'!$B$2-1)</f>
        <v>0</v>
      </c>
      <c r="J52" s="23">
        <f ca="1">COUNTIFS('Opportunities - Raw'!$F:$F,'Consultants - By Rep'!$A52,'Opportunities - Raw'!$H:$H,'Consultants - By Rep'!$B$2-1)</f>
        <v>0</v>
      </c>
      <c r="K52" s="34">
        <f ca="1">COUNTIFS('Opportunities - Raw'!$F:$F,'Consultants - By Rep'!$A52,'Opportunities - Raw'!$I:$I,'Consultants - By Rep'!$B$2-1)</f>
        <v>0</v>
      </c>
      <c r="L52" s="33">
        <f ca="1">COUNTIFS('Sales Appointments - Raw'!$I:$I,'Consultants - By Rep'!$A52,'Sales Appointments - Raw'!$E:$E,"&gt;="&amp;'Consultants - By Rep'!$B$3)</f>
        <v>0</v>
      </c>
      <c r="M52" s="23">
        <f ca="1">COUNTIFS('Sales Appointments - Raw'!$I:$I,'Consultants - By Rep'!$A52,'Sales Appointments - Raw'!$E:$E,"&gt;="&amp;'Consultants - By Rep'!$B$3,'Sales Appointments - Raw'!$J:$J,TRUE)</f>
        <v>0</v>
      </c>
      <c r="N52" s="23">
        <f ca="1">SUMIFS('Sales Appointments - Raw'!$O:$O,'Sales Appointments - Raw'!$I:$I,'Consultants - By Rep'!$A52,'Sales Appointments - Raw'!$E:$E,"&gt;="&amp;'Consultants - By Rep'!$B$3)</f>
        <v>0</v>
      </c>
      <c r="O52" s="20">
        <f t="shared" ca="1" si="4"/>
        <v>0</v>
      </c>
      <c r="P52" s="20">
        <f ca="1">MIN(IFERROR(Q52/(N52-SUMIFS('Sales Appointments - Raw'!$P:$P,'Sales Appointments - Raw'!$E:$E,"&gt;="&amp;'Consultants - By Rep'!$B$3,'Sales Appointments - Raw'!$I:$I,'Consultants - By Rep'!$A52)),0),1)</f>
        <v>0</v>
      </c>
      <c r="Q52" s="23">
        <f ca="1">COUNTIFS('Opportunities - Raw'!$F:$F,'Consultants - By Rep'!$A52,'Opportunities - Raw'!$B:$B,"&gt;="&amp;'Consultants - By Rep'!$B$3)</f>
        <v>0</v>
      </c>
      <c r="R52" s="23">
        <f ca="1">COUNTIFS('CAD Appointments - Raw'!$H:$H,"Good to Go",'CAD Appointments - Raw'!$E:$E,'Consultants - By Rep'!$A52,'CAD Appointments - Raw'!$G:$G,"&gt;="&amp;'Consultants - By Rep'!$B$3)</f>
        <v>0</v>
      </c>
      <c r="S52" s="23">
        <f ca="1">COUNTIFS('Opportunities - Raw'!$F:$F,'Consultants - By Rep'!$A52,'Opportunities - Raw'!$H:$H,"&gt;="&amp;'Consultants - By Rep'!$B$3)</f>
        <v>0</v>
      </c>
      <c r="T52" s="34">
        <f ca="1">COUNTIFS('Opportunities - Raw'!$F:$F,'Consultants - By Rep'!$A52,'Opportunities - Raw'!$I:$I,"&gt;="&amp;'Consultants - By Rep'!$B$3)</f>
        <v>0</v>
      </c>
      <c r="U52" s="33">
        <f ca="1">COUNTIFS('Sales Appointments - Raw'!$I:$I,'Consultants - By Rep'!$A52,'Sales Appointments - Raw'!$E:$E,"&gt;="&amp;'Consultants - By Rep'!$B$4)</f>
        <v>0</v>
      </c>
      <c r="V52" s="23">
        <f ca="1">COUNTIFS('Sales Appointments - Raw'!$I:$I,'Consultants - By Rep'!$A52,'Sales Appointments - Raw'!$E:$E,"&gt;="&amp;'Consultants - By Rep'!$B$4,'Sales Appointments - Raw'!$J:$J,TRUE)</f>
        <v>0</v>
      </c>
      <c r="W52" s="23">
        <f ca="1">SUMIFS('Sales Appointments - Raw'!$O:$O,'Sales Appointments - Raw'!$I:$I,'Consultants - By Rep'!$A52,'Sales Appointments - Raw'!$E:$E,"&gt;="&amp;'Consultants - By Rep'!$B$4)</f>
        <v>0</v>
      </c>
      <c r="X52" s="20">
        <f t="shared" ca="1" si="5"/>
        <v>0</v>
      </c>
      <c r="Y52" s="20">
        <f ca="1">MIN(IFERROR(Z52/(W52-SUMIFS('Sales Appointments - Raw'!$P:$P,'Sales Appointments - Raw'!$E:$E,"&gt;="&amp;'Consultants - By Rep'!$B$4,'Sales Appointments - Raw'!$I:$I,'Consultants - By Rep'!$A52)),0),1)</f>
        <v>0</v>
      </c>
      <c r="Z52" s="23">
        <f ca="1">COUNTIFS('Opportunities - Raw'!$F:$F,'Consultants - By Rep'!$A52,'Opportunities - Raw'!$B:$B,"&gt;="&amp;'Consultants - By Rep'!$B$4)</f>
        <v>0</v>
      </c>
      <c r="AA52" s="23">
        <f ca="1">COUNTIFS('Opportunities - Raw'!$F:$F,'Consultants - By Rep'!$A52,'Opportunities - Raw'!$H:$H,"&gt;="&amp;'Consultants - By Rep'!$B$4)</f>
        <v>0</v>
      </c>
      <c r="AB52" s="23">
        <f ca="1">COUNTIFS('CAD Appointments - Raw'!$H:$H,"Good to Go",'CAD Appointments - Raw'!$E:$E,'Consultants - By Rep'!$A52,'CAD Appointments - Raw'!$G:$G,"&gt;="&amp;'Consultants - By Rep'!$B$4)</f>
        <v>0</v>
      </c>
      <c r="AC52" s="20">
        <f ca="1">MIN(IFERROR(AB52/COUNTIFS('CAD Appointments - Raw'!$E:$E,'Consultants - By Rep'!$A52,'CAD Appointments - Raw'!$G:$G,"&gt;="&amp;'Consultants - By Rep'!$B$4),0),1)</f>
        <v>0</v>
      </c>
      <c r="AD52" s="34">
        <f ca="1">COUNTIFS('Opportunities - Raw'!$F:$F,'Consultants - By Rep'!$A52,'Opportunities - Raw'!$I:$I,"&gt;="&amp;'Consultants - By Rep'!$B$4)</f>
        <v>0</v>
      </c>
    </row>
    <row r="53" spans="1:30" x14ac:dyDescent="0.3">
      <c r="A53" s="6"/>
      <c r="B53" s="6"/>
      <c r="C53" s="33">
        <f ca="1">COUNTIFS('Sales Appointments - Raw'!$I:$I,'Consultants - By Rep'!$A53,'Sales Appointments - Raw'!$E:$E,'Consultants - By Rep'!$B$2-1)</f>
        <v>0</v>
      </c>
      <c r="D53" s="23">
        <f ca="1">COUNTIFS('Sales Appointments - Raw'!$I:$I,'Consultants - By Rep'!$A53,'Sales Appointments - Raw'!$E:$E,'Consultants - By Rep'!$B$2-1,'Sales Appointments - Raw'!$J:$J,TRUE)</f>
        <v>0</v>
      </c>
      <c r="E53" s="23">
        <f ca="1">SUMIFS('Sales Appointments - Raw'!$O:$O,'Sales Appointments - Raw'!$I:$I,'Consultants - By Rep'!$A53,'Sales Appointments - Raw'!$E:$E,'Consultants - By Rep'!$B$2-1)</f>
        <v>0</v>
      </c>
      <c r="F53" s="20">
        <f t="shared" ca="1" si="3"/>
        <v>0</v>
      </c>
      <c r="G53" s="20">
        <f ca="1">MIN(IFERROR(H53/(E53-SUMIFS('Sales Appointments - Raw'!$P:$P,'Sales Appointments - Raw'!$E:$E,'Consultants - By Rep'!$B$2-1,'Sales Appointments - Raw'!$I:$I,'Consultants - By Rep'!$A53)),0),1)</f>
        <v>0</v>
      </c>
      <c r="H53" s="23">
        <f ca="1">COUNTIFS('Opportunities - Raw'!$F:$F,'Consultants - By Rep'!$A53,'Opportunities - Raw'!$B:$B,'Consultants - By Rep'!$B$2-1)</f>
        <v>0</v>
      </c>
      <c r="I53" s="23">
        <f ca="1">COUNTIFS('CAD Appointments - Raw'!$H:$H,"Good to Go",'CAD Appointments - Raw'!$E:$E,'Consultants - By Rep'!$A53,'CAD Appointments - Raw'!$G:$G,'Consultants - By Rep'!$B$2-1)</f>
        <v>0</v>
      </c>
      <c r="J53" s="23">
        <f ca="1">COUNTIFS('Opportunities - Raw'!$F:$F,'Consultants - By Rep'!$A53,'Opportunities - Raw'!$H:$H,'Consultants - By Rep'!$B$2-1)</f>
        <v>0</v>
      </c>
      <c r="K53" s="34">
        <f ca="1">COUNTIFS('Opportunities - Raw'!$F:$F,'Consultants - By Rep'!$A53,'Opportunities - Raw'!$I:$I,'Consultants - By Rep'!$B$2-1)</f>
        <v>0</v>
      </c>
      <c r="L53" s="33">
        <f ca="1">COUNTIFS('Sales Appointments - Raw'!$I:$I,'Consultants - By Rep'!$A53,'Sales Appointments - Raw'!$E:$E,"&gt;="&amp;'Consultants - By Rep'!$B$3)</f>
        <v>0</v>
      </c>
      <c r="M53" s="23">
        <f ca="1">COUNTIFS('Sales Appointments - Raw'!$I:$I,'Consultants - By Rep'!$A53,'Sales Appointments - Raw'!$E:$E,"&gt;="&amp;'Consultants - By Rep'!$B$3,'Sales Appointments - Raw'!$J:$J,TRUE)</f>
        <v>0</v>
      </c>
      <c r="N53" s="23">
        <f ca="1">SUMIFS('Sales Appointments - Raw'!$O:$O,'Sales Appointments - Raw'!$I:$I,'Consultants - By Rep'!$A53,'Sales Appointments - Raw'!$E:$E,"&gt;="&amp;'Consultants - By Rep'!$B$3)</f>
        <v>0</v>
      </c>
      <c r="O53" s="20">
        <f t="shared" ca="1" si="4"/>
        <v>0</v>
      </c>
      <c r="P53" s="20">
        <f ca="1">MIN(IFERROR(Q53/(N53-SUMIFS('Sales Appointments - Raw'!$P:$P,'Sales Appointments - Raw'!$E:$E,"&gt;="&amp;'Consultants - By Rep'!$B$3,'Sales Appointments - Raw'!$I:$I,'Consultants - By Rep'!$A53)),0),1)</f>
        <v>0</v>
      </c>
      <c r="Q53" s="23">
        <f ca="1">COUNTIFS('Opportunities - Raw'!$F:$F,'Consultants - By Rep'!$A53,'Opportunities - Raw'!$B:$B,"&gt;="&amp;'Consultants - By Rep'!$B$3)</f>
        <v>0</v>
      </c>
      <c r="R53" s="23">
        <f ca="1">COUNTIFS('CAD Appointments - Raw'!$H:$H,"Good to Go",'CAD Appointments - Raw'!$E:$E,'Consultants - By Rep'!$A53,'CAD Appointments - Raw'!$G:$G,"&gt;="&amp;'Consultants - By Rep'!$B$3)</f>
        <v>0</v>
      </c>
      <c r="S53" s="23">
        <f ca="1">COUNTIFS('Opportunities - Raw'!$F:$F,'Consultants - By Rep'!$A53,'Opportunities - Raw'!$H:$H,"&gt;="&amp;'Consultants - By Rep'!$B$3)</f>
        <v>0</v>
      </c>
      <c r="T53" s="34">
        <f ca="1">COUNTIFS('Opportunities - Raw'!$F:$F,'Consultants - By Rep'!$A53,'Opportunities - Raw'!$I:$I,"&gt;="&amp;'Consultants - By Rep'!$B$3)</f>
        <v>0</v>
      </c>
      <c r="U53" s="33">
        <f ca="1">COUNTIFS('Sales Appointments - Raw'!$I:$I,'Consultants - By Rep'!$A53,'Sales Appointments - Raw'!$E:$E,"&gt;="&amp;'Consultants - By Rep'!$B$4)</f>
        <v>0</v>
      </c>
      <c r="V53" s="23">
        <f ca="1">COUNTIFS('Sales Appointments - Raw'!$I:$I,'Consultants - By Rep'!$A53,'Sales Appointments - Raw'!$E:$E,"&gt;="&amp;'Consultants - By Rep'!$B$4,'Sales Appointments - Raw'!$J:$J,TRUE)</f>
        <v>0</v>
      </c>
      <c r="W53" s="23">
        <f ca="1">SUMIFS('Sales Appointments - Raw'!$O:$O,'Sales Appointments - Raw'!$I:$I,'Consultants - By Rep'!$A53,'Sales Appointments - Raw'!$E:$E,"&gt;="&amp;'Consultants - By Rep'!$B$4)</f>
        <v>0</v>
      </c>
      <c r="X53" s="20">
        <f t="shared" ca="1" si="5"/>
        <v>0</v>
      </c>
      <c r="Y53" s="20">
        <f ca="1">MIN(IFERROR(Z53/(W53-SUMIFS('Sales Appointments - Raw'!$P:$P,'Sales Appointments - Raw'!$E:$E,"&gt;="&amp;'Consultants - By Rep'!$B$4,'Sales Appointments - Raw'!$I:$I,'Consultants - By Rep'!$A53)),0),1)</f>
        <v>0</v>
      </c>
      <c r="Z53" s="23">
        <f ca="1">COUNTIFS('Opportunities - Raw'!$F:$F,'Consultants - By Rep'!$A53,'Opportunities - Raw'!$B:$B,"&gt;="&amp;'Consultants - By Rep'!$B$4)</f>
        <v>0</v>
      </c>
      <c r="AA53" s="23">
        <f ca="1">COUNTIFS('Opportunities - Raw'!$F:$F,'Consultants - By Rep'!$A53,'Opportunities - Raw'!$H:$H,"&gt;="&amp;'Consultants - By Rep'!$B$4)</f>
        <v>0</v>
      </c>
      <c r="AB53" s="23">
        <f ca="1">COUNTIFS('CAD Appointments - Raw'!$H:$H,"Good to Go",'CAD Appointments - Raw'!$E:$E,'Consultants - By Rep'!$A53,'CAD Appointments - Raw'!$G:$G,"&gt;="&amp;'Consultants - By Rep'!$B$4)</f>
        <v>0</v>
      </c>
      <c r="AC53" s="20">
        <f ca="1">MIN(IFERROR(AB53/COUNTIFS('CAD Appointments - Raw'!$E:$E,'Consultants - By Rep'!$A53,'CAD Appointments - Raw'!$G:$G,"&gt;="&amp;'Consultants - By Rep'!$B$4),0),1)</f>
        <v>0</v>
      </c>
      <c r="AD53" s="34">
        <f ca="1">COUNTIFS('Opportunities - Raw'!$F:$F,'Consultants - By Rep'!$A53,'Opportunities - Raw'!$I:$I,"&gt;="&amp;'Consultants - By Rep'!$B$4)</f>
        <v>0</v>
      </c>
    </row>
    <row r="54" spans="1:30" x14ac:dyDescent="0.3">
      <c r="A54" s="6"/>
      <c r="B54" s="6"/>
      <c r="C54" s="33">
        <f ca="1">COUNTIFS('Sales Appointments - Raw'!$I:$I,'Consultants - By Rep'!$A54,'Sales Appointments - Raw'!$E:$E,'Consultants - By Rep'!$B$2-1)</f>
        <v>0</v>
      </c>
      <c r="D54" s="23">
        <f ca="1">COUNTIFS('Sales Appointments - Raw'!$I:$I,'Consultants - By Rep'!$A54,'Sales Appointments - Raw'!$E:$E,'Consultants - By Rep'!$B$2-1,'Sales Appointments - Raw'!$J:$J,TRUE)</f>
        <v>0</v>
      </c>
      <c r="E54" s="23">
        <f ca="1">SUMIFS('Sales Appointments - Raw'!$O:$O,'Sales Appointments - Raw'!$I:$I,'Consultants - By Rep'!$A54,'Sales Appointments - Raw'!$E:$E,'Consultants - By Rep'!$B$2-1)</f>
        <v>0</v>
      </c>
      <c r="F54" s="20">
        <f t="shared" ca="1" si="3"/>
        <v>0</v>
      </c>
      <c r="G54" s="20">
        <f ca="1">MIN(IFERROR(H54/(E54-SUMIFS('Sales Appointments - Raw'!$P:$P,'Sales Appointments - Raw'!$E:$E,'Consultants - By Rep'!$B$2-1,'Sales Appointments - Raw'!$I:$I,'Consultants - By Rep'!$A54)),0),1)</f>
        <v>0</v>
      </c>
      <c r="H54" s="23">
        <f ca="1">COUNTIFS('Opportunities - Raw'!$F:$F,'Consultants - By Rep'!$A54,'Opportunities - Raw'!$B:$B,'Consultants - By Rep'!$B$2-1)</f>
        <v>0</v>
      </c>
      <c r="I54" s="23">
        <f ca="1">COUNTIFS('CAD Appointments - Raw'!$H:$H,"Good to Go",'CAD Appointments - Raw'!$E:$E,'Consultants - By Rep'!$A54,'CAD Appointments - Raw'!$G:$G,'Consultants - By Rep'!$B$2-1)</f>
        <v>0</v>
      </c>
      <c r="J54" s="23">
        <f ca="1">COUNTIFS('Opportunities - Raw'!$F:$F,'Consultants - By Rep'!$A54,'Opportunities - Raw'!$H:$H,'Consultants - By Rep'!$B$2-1)</f>
        <v>0</v>
      </c>
      <c r="K54" s="34">
        <f ca="1">COUNTIFS('Opportunities - Raw'!$F:$F,'Consultants - By Rep'!$A54,'Opportunities - Raw'!$I:$I,'Consultants - By Rep'!$B$2-1)</f>
        <v>0</v>
      </c>
      <c r="L54" s="33">
        <f ca="1">COUNTIFS('Sales Appointments - Raw'!$I:$I,'Consultants - By Rep'!$A54,'Sales Appointments - Raw'!$E:$E,"&gt;="&amp;'Consultants - By Rep'!$B$3)</f>
        <v>0</v>
      </c>
      <c r="M54" s="23">
        <f ca="1">COUNTIFS('Sales Appointments - Raw'!$I:$I,'Consultants - By Rep'!$A54,'Sales Appointments - Raw'!$E:$E,"&gt;="&amp;'Consultants - By Rep'!$B$3,'Sales Appointments - Raw'!$J:$J,TRUE)</f>
        <v>0</v>
      </c>
      <c r="N54" s="23">
        <f ca="1">SUMIFS('Sales Appointments - Raw'!$O:$O,'Sales Appointments - Raw'!$I:$I,'Consultants - By Rep'!$A54,'Sales Appointments - Raw'!$E:$E,"&gt;="&amp;'Consultants - By Rep'!$B$3)</f>
        <v>0</v>
      </c>
      <c r="O54" s="20">
        <f t="shared" ca="1" si="4"/>
        <v>0</v>
      </c>
      <c r="P54" s="20">
        <f ca="1">MIN(IFERROR(Q54/(N54-SUMIFS('Sales Appointments - Raw'!$P:$P,'Sales Appointments - Raw'!$E:$E,"&gt;="&amp;'Consultants - By Rep'!$B$3,'Sales Appointments - Raw'!$I:$I,'Consultants - By Rep'!$A54)),0),1)</f>
        <v>0</v>
      </c>
      <c r="Q54" s="23">
        <f ca="1">COUNTIFS('Opportunities - Raw'!$F:$F,'Consultants - By Rep'!$A54,'Opportunities - Raw'!$B:$B,"&gt;="&amp;'Consultants - By Rep'!$B$3)</f>
        <v>0</v>
      </c>
      <c r="R54" s="23">
        <f ca="1">COUNTIFS('CAD Appointments - Raw'!$H:$H,"Good to Go",'CAD Appointments - Raw'!$E:$E,'Consultants - By Rep'!$A54,'CAD Appointments - Raw'!$G:$G,"&gt;="&amp;'Consultants - By Rep'!$B$3)</f>
        <v>0</v>
      </c>
      <c r="S54" s="23">
        <f ca="1">COUNTIFS('Opportunities - Raw'!$F:$F,'Consultants - By Rep'!$A54,'Opportunities - Raw'!$H:$H,"&gt;="&amp;'Consultants - By Rep'!$B$3)</f>
        <v>0</v>
      </c>
      <c r="T54" s="34">
        <f ca="1">COUNTIFS('Opportunities - Raw'!$F:$F,'Consultants - By Rep'!$A54,'Opportunities - Raw'!$I:$I,"&gt;="&amp;'Consultants - By Rep'!$B$3)</f>
        <v>0</v>
      </c>
      <c r="U54" s="33">
        <f ca="1">COUNTIFS('Sales Appointments - Raw'!$I:$I,'Consultants - By Rep'!$A54,'Sales Appointments - Raw'!$E:$E,"&gt;="&amp;'Consultants - By Rep'!$B$4)</f>
        <v>0</v>
      </c>
      <c r="V54" s="23">
        <f ca="1">COUNTIFS('Sales Appointments - Raw'!$I:$I,'Consultants - By Rep'!$A54,'Sales Appointments - Raw'!$E:$E,"&gt;="&amp;'Consultants - By Rep'!$B$4,'Sales Appointments - Raw'!$J:$J,TRUE)</f>
        <v>0</v>
      </c>
      <c r="W54" s="23">
        <f ca="1">SUMIFS('Sales Appointments - Raw'!$O:$O,'Sales Appointments - Raw'!$I:$I,'Consultants - By Rep'!$A54,'Sales Appointments - Raw'!$E:$E,"&gt;="&amp;'Consultants - By Rep'!$B$4)</f>
        <v>0</v>
      </c>
      <c r="X54" s="20">
        <f t="shared" ca="1" si="5"/>
        <v>0</v>
      </c>
      <c r="Y54" s="20">
        <f ca="1">MIN(IFERROR(Z54/(W54-SUMIFS('Sales Appointments - Raw'!$P:$P,'Sales Appointments - Raw'!$E:$E,"&gt;="&amp;'Consultants - By Rep'!$B$4,'Sales Appointments - Raw'!$I:$I,'Consultants - By Rep'!$A54)),0),1)</f>
        <v>0</v>
      </c>
      <c r="Z54" s="23">
        <f ca="1">COUNTIFS('Opportunities - Raw'!$F:$F,'Consultants - By Rep'!$A54,'Opportunities - Raw'!$B:$B,"&gt;="&amp;'Consultants - By Rep'!$B$4)</f>
        <v>0</v>
      </c>
      <c r="AA54" s="23">
        <f ca="1">COUNTIFS('Opportunities - Raw'!$F:$F,'Consultants - By Rep'!$A54,'Opportunities - Raw'!$H:$H,"&gt;="&amp;'Consultants - By Rep'!$B$4)</f>
        <v>0</v>
      </c>
      <c r="AB54" s="23">
        <f ca="1">COUNTIFS('CAD Appointments - Raw'!$H:$H,"Good to Go",'CAD Appointments - Raw'!$E:$E,'Consultants - By Rep'!$A54,'CAD Appointments - Raw'!$G:$G,"&gt;="&amp;'Consultants - By Rep'!$B$4)</f>
        <v>0</v>
      </c>
      <c r="AC54" s="20">
        <f ca="1">MIN(IFERROR(AB54/COUNTIFS('CAD Appointments - Raw'!$E:$E,'Consultants - By Rep'!$A54,'CAD Appointments - Raw'!$G:$G,"&gt;="&amp;'Consultants - By Rep'!$B$4),0),1)</f>
        <v>0</v>
      </c>
      <c r="AD54" s="34">
        <f ca="1">COUNTIFS('Opportunities - Raw'!$F:$F,'Consultants - By Rep'!$A54,'Opportunities - Raw'!$I:$I,"&gt;="&amp;'Consultants - By Rep'!$B$4)</f>
        <v>0</v>
      </c>
    </row>
    <row r="55" spans="1:30" x14ac:dyDescent="0.3">
      <c r="A55" s="6"/>
      <c r="B55" s="6"/>
      <c r="C55" s="33">
        <f ca="1">COUNTIFS('Sales Appointments - Raw'!$I:$I,'Consultants - By Rep'!$A55,'Sales Appointments - Raw'!$E:$E,'Consultants - By Rep'!$B$2-1)</f>
        <v>0</v>
      </c>
      <c r="D55" s="23">
        <f ca="1">COUNTIFS('Sales Appointments - Raw'!$I:$I,'Consultants - By Rep'!$A55,'Sales Appointments - Raw'!$E:$E,'Consultants - By Rep'!$B$2-1,'Sales Appointments - Raw'!$J:$J,TRUE)</f>
        <v>0</v>
      </c>
      <c r="E55" s="23">
        <f ca="1">SUMIFS('Sales Appointments - Raw'!$O:$O,'Sales Appointments - Raw'!$I:$I,'Consultants - By Rep'!$A55,'Sales Appointments - Raw'!$E:$E,'Consultants - By Rep'!$B$2-1)</f>
        <v>0</v>
      </c>
      <c r="F55" s="20">
        <f t="shared" ca="1" si="3"/>
        <v>0</v>
      </c>
      <c r="G55" s="20">
        <f ca="1">MIN(IFERROR(H55/(E55-SUMIFS('Sales Appointments - Raw'!$P:$P,'Sales Appointments - Raw'!$E:$E,'Consultants - By Rep'!$B$2-1,'Sales Appointments - Raw'!$I:$I,'Consultants - By Rep'!$A55)),0),1)</f>
        <v>0</v>
      </c>
      <c r="H55" s="23">
        <f ca="1">COUNTIFS('Opportunities - Raw'!$F:$F,'Consultants - By Rep'!$A55,'Opportunities - Raw'!$B:$B,'Consultants - By Rep'!$B$2-1)</f>
        <v>0</v>
      </c>
      <c r="I55" s="23">
        <f ca="1">COUNTIFS('CAD Appointments - Raw'!$H:$H,"Good to Go",'CAD Appointments - Raw'!$E:$E,'Consultants - By Rep'!$A55,'CAD Appointments - Raw'!$G:$G,'Consultants - By Rep'!$B$2-1)</f>
        <v>0</v>
      </c>
      <c r="J55" s="23">
        <f ca="1">COUNTIFS('Opportunities - Raw'!$F:$F,'Consultants - By Rep'!$A55,'Opportunities - Raw'!$H:$H,'Consultants - By Rep'!$B$2-1)</f>
        <v>0</v>
      </c>
      <c r="K55" s="34">
        <f ca="1">COUNTIFS('Opportunities - Raw'!$F:$F,'Consultants - By Rep'!$A55,'Opportunities - Raw'!$I:$I,'Consultants - By Rep'!$B$2-1)</f>
        <v>0</v>
      </c>
      <c r="L55" s="33">
        <f ca="1">COUNTIFS('Sales Appointments - Raw'!$I:$I,'Consultants - By Rep'!$A55,'Sales Appointments - Raw'!$E:$E,"&gt;="&amp;'Consultants - By Rep'!$B$3)</f>
        <v>0</v>
      </c>
      <c r="M55" s="23">
        <f ca="1">COUNTIFS('Sales Appointments - Raw'!$I:$I,'Consultants - By Rep'!$A55,'Sales Appointments - Raw'!$E:$E,"&gt;="&amp;'Consultants - By Rep'!$B$3,'Sales Appointments - Raw'!$J:$J,TRUE)</f>
        <v>0</v>
      </c>
      <c r="N55" s="23">
        <f ca="1">SUMIFS('Sales Appointments - Raw'!$O:$O,'Sales Appointments - Raw'!$I:$I,'Consultants - By Rep'!$A55,'Sales Appointments - Raw'!$E:$E,"&gt;="&amp;'Consultants - By Rep'!$B$3)</f>
        <v>0</v>
      </c>
      <c r="O55" s="20">
        <f t="shared" ca="1" si="4"/>
        <v>0</v>
      </c>
      <c r="P55" s="20">
        <f ca="1">MIN(IFERROR(Q55/(N55-SUMIFS('Sales Appointments - Raw'!$P:$P,'Sales Appointments - Raw'!$E:$E,"&gt;="&amp;'Consultants - By Rep'!$B$3,'Sales Appointments - Raw'!$I:$I,'Consultants - By Rep'!$A55)),0),1)</f>
        <v>0</v>
      </c>
      <c r="Q55" s="23">
        <f ca="1">COUNTIFS('Opportunities - Raw'!$F:$F,'Consultants - By Rep'!$A55,'Opportunities - Raw'!$B:$B,"&gt;="&amp;'Consultants - By Rep'!$B$3)</f>
        <v>0</v>
      </c>
      <c r="R55" s="23">
        <f ca="1">COUNTIFS('CAD Appointments - Raw'!$H:$H,"Good to Go",'CAD Appointments - Raw'!$E:$E,'Consultants - By Rep'!$A55,'CAD Appointments - Raw'!$G:$G,"&gt;="&amp;'Consultants - By Rep'!$B$3)</f>
        <v>0</v>
      </c>
      <c r="S55" s="23">
        <f ca="1">COUNTIFS('Opportunities - Raw'!$F:$F,'Consultants - By Rep'!$A55,'Opportunities - Raw'!$H:$H,"&gt;="&amp;'Consultants - By Rep'!$B$3)</f>
        <v>0</v>
      </c>
      <c r="T55" s="34">
        <f ca="1">COUNTIFS('Opportunities - Raw'!$F:$F,'Consultants - By Rep'!$A55,'Opportunities - Raw'!$I:$I,"&gt;="&amp;'Consultants - By Rep'!$B$3)</f>
        <v>0</v>
      </c>
      <c r="U55" s="33">
        <f ca="1">COUNTIFS('Sales Appointments - Raw'!$I:$I,'Consultants - By Rep'!$A55,'Sales Appointments - Raw'!$E:$E,"&gt;="&amp;'Consultants - By Rep'!$B$4)</f>
        <v>0</v>
      </c>
      <c r="V55" s="23">
        <f ca="1">COUNTIFS('Sales Appointments - Raw'!$I:$I,'Consultants - By Rep'!$A55,'Sales Appointments - Raw'!$E:$E,"&gt;="&amp;'Consultants - By Rep'!$B$4,'Sales Appointments - Raw'!$J:$J,TRUE)</f>
        <v>0</v>
      </c>
      <c r="W55" s="23">
        <f ca="1">SUMIFS('Sales Appointments - Raw'!$O:$O,'Sales Appointments - Raw'!$I:$I,'Consultants - By Rep'!$A55,'Sales Appointments - Raw'!$E:$E,"&gt;="&amp;'Consultants - By Rep'!$B$4)</f>
        <v>0</v>
      </c>
      <c r="X55" s="20">
        <f t="shared" ca="1" si="5"/>
        <v>0</v>
      </c>
      <c r="Y55" s="20">
        <f ca="1">MIN(IFERROR(Z55/(W55-SUMIFS('Sales Appointments - Raw'!$P:$P,'Sales Appointments - Raw'!$E:$E,"&gt;="&amp;'Consultants - By Rep'!$B$4,'Sales Appointments - Raw'!$I:$I,'Consultants - By Rep'!$A55)),0),1)</f>
        <v>0</v>
      </c>
      <c r="Z55" s="23">
        <f ca="1">COUNTIFS('Opportunities - Raw'!$F:$F,'Consultants - By Rep'!$A55,'Opportunities - Raw'!$B:$B,"&gt;="&amp;'Consultants - By Rep'!$B$4)</f>
        <v>0</v>
      </c>
      <c r="AA55" s="23">
        <f ca="1">COUNTIFS('Opportunities - Raw'!$F:$F,'Consultants - By Rep'!$A55,'Opportunities - Raw'!$H:$H,"&gt;="&amp;'Consultants - By Rep'!$B$4)</f>
        <v>0</v>
      </c>
      <c r="AB55" s="23">
        <f ca="1">COUNTIFS('CAD Appointments - Raw'!$H:$H,"Good to Go",'CAD Appointments - Raw'!$E:$E,'Consultants - By Rep'!$A55,'CAD Appointments - Raw'!$G:$G,"&gt;="&amp;'Consultants - By Rep'!$B$4)</f>
        <v>0</v>
      </c>
      <c r="AC55" s="20">
        <f ca="1">MIN(IFERROR(AB55/COUNTIFS('CAD Appointments - Raw'!$E:$E,'Consultants - By Rep'!$A55,'CAD Appointments - Raw'!$G:$G,"&gt;="&amp;'Consultants - By Rep'!$B$4),0),1)</f>
        <v>0</v>
      </c>
      <c r="AD55" s="34">
        <f ca="1">COUNTIFS('Opportunities - Raw'!$F:$F,'Consultants - By Rep'!$A55,'Opportunities - Raw'!$I:$I,"&gt;="&amp;'Consultants - By Rep'!$B$4)</f>
        <v>0</v>
      </c>
    </row>
    <row r="56" spans="1:30" x14ac:dyDescent="0.3">
      <c r="A56" s="6"/>
      <c r="B56" s="6"/>
      <c r="C56" s="33">
        <f ca="1">COUNTIFS('Sales Appointments - Raw'!$I:$I,'Consultants - By Rep'!$A56,'Sales Appointments - Raw'!$E:$E,'Consultants - By Rep'!$B$2-1)</f>
        <v>0</v>
      </c>
      <c r="D56" s="23">
        <f ca="1">COUNTIFS('Sales Appointments - Raw'!$I:$I,'Consultants - By Rep'!$A56,'Sales Appointments - Raw'!$E:$E,'Consultants - By Rep'!$B$2-1,'Sales Appointments - Raw'!$J:$J,TRUE)</f>
        <v>0</v>
      </c>
      <c r="E56" s="23">
        <f ca="1">SUMIFS('Sales Appointments - Raw'!$O:$O,'Sales Appointments - Raw'!$I:$I,'Consultants - By Rep'!$A56,'Sales Appointments - Raw'!$E:$E,'Consultants - By Rep'!$B$2-1)</f>
        <v>0</v>
      </c>
      <c r="F56" s="20">
        <f t="shared" ca="1" si="3"/>
        <v>0</v>
      </c>
      <c r="G56" s="20">
        <f ca="1">MIN(IFERROR(H56/(E56-SUMIFS('Sales Appointments - Raw'!$P:$P,'Sales Appointments - Raw'!$E:$E,'Consultants - By Rep'!$B$2-1,'Sales Appointments - Raw'!$I:$I,'Consultants - By Rep'!$A56)),0),1)</f>
        <v>0</v>
      </c>
      <c r="H56" s="23">
        <f ca="1">COUNTIFS('Opportunities - Raw'!$F:$F,'Consultants - By Rep'!$A56,'Opportunities - Raw'!$B:$B,'Consultants - By Rep'!$B$2-1)</f>
        <v>0</v>
      </c>
      <c r="I56" s="23">
        <f ca="1">COUNTIFS('CAD Appointments - Raw'!$H:$H,"Good to Go",'CAD Appointments - Raw'!$E:$E,'Consultants - By Rep'!$A56,'CAD Appointments - Raw'!$G:$G,'Consultants - By Rep'!$B$2-1)</f>
        <v>0</v>
      </c>
      <c r="J56" s="23">
        <f ca="1">COUNTIFS('Opportunities - Raw'!$F:$F,'Consultants - By Rep'!$A56,'Opportunities - Raw'!$H:$H,'Consultants - By Rep'!$B$2-1)</f>
        <v>0</v>
      </c>
      <c r="K56" s="34">
        <f ca="1">COUNTIFS('Opportunities - Raw'!$F:$F,'Consultants - By Rep'!$A56,'Opportunities - Raw'!$I:$I,'Consultants - By Rep'!$B$2-1)</f>
        <v>0</v>
      </c>
      <c r="L56" s="33">
        <f ca="1">COUNTIFS('Sales Appointments - Raw'!$I:$I,'Consultants - By Rep'!$A56,'Sales Appointments - Raw'!$E:$E,"&gt;="&amp;'Consultants - By Rep'!$B$3)</f>
        <v>0</v>
      </c>
      <c r="M56" s="23">
        <f ca="1">COUNTIFS('Sales Appointments - Raw'!$I:$I,'Consultants - By Rep'!$A56,'Sales Appointments - Raw'!$E:$E,"&gt;="&amp;'Consultants - By Rep'!$B$3,'Sales Appointments - Raw'!$J:$J,TRUE)</f>
        <v>0</v>
      </c>
      <c r="N56" s="23">
        <f ca="1">SUMIFS('Sales Appointments - Raw'!$O:$O,'Sales Appointments - Raw'!$I:$I,'Consultants - By Rep'!$A56,'Sales Appointments - Raw'!$E:$E,"&gt;="&amp;'Consultants - By Rep'!$B$3)</f>
        <v>0</v>
      </c>
      <c r="O56" s="20">
        <f t="shared" ca="1" si="4"/>
        <v>0</v>
      </c>
      <c r="P56" s="20">
        <f ca="1">MIN(IFERROR(Q56/(N56-SUMIFS('Sales Appointments - Raw'!$P:$P,'Sales Appointments - Raw'!$E:$E,"&gt;="&amp;'Consultants - By Rep'!$B$3,'Sales Appointments - Raw'!$I:$I,'Consultants - By Rep'!$A56)),0),1)</f>
        <v>0</v>
      </c>
      <c r="Q56" s="23">
        <f ca="1">COUNTIFS('Opportunities - Raw'!$F:$F,'Consultants - By Rep'!$A56,'Opportunities - Raw'!$B:$B,"&gt;="&amp;'Consultants - By Rep'!$B$3)</f>
        <v>0</v>
      </c>
      <c r="R56" s="23">
        <f ca="1">COUNTIFS('CAD Appointments - Raw'!$H:$H,"Good to Go",'CAD Appointments - Raw'!$E:$E,'Consultants - By Rep'!$A56,'CAD Appointments - Raw'!$G:$G,"&gt;="&amp;'Consultants - By Rep'!$B$3)</f>
        <v>0</v>
      </c>
      <c r="S56" s="23">
        <f ca="1">COUNTIFS('Opportunities - Raw'!$F:$F,'Consultants - By Rep'!$A56,'Opportunities - Raw'!$H:$H,"&gt;="&amp;'Consultants - By Rep'!$B$3)</f>
        <v>0</v>
      </c>
      <c r="T56" s="34">
        <f ca="1">COUNTIFS('Opportunities - Raw'!$F:$F,'Consultants - By Rep'!$A56,'Opportunities - Raw'!$I:$I,"&gt;="&amp;'Consultants - By Rep'!$B$3)</f>
        <v>0</v>
      </c>
      <c r="U56" s="33">
        <f ca="1">COUNTIFS('Sales Appointments - Raw'!$I:$I,'Consultants - By Rep'!$A56,'Sales Appointments - Raw'!$E:$E,"&gt;="&amp;'Consultants - By Rep'!$B$4)</f>
        <v>0</v>
      </c>
      <c r="V56" s="23">
        <f ca="1">COUNTIFS('Sales Appointments - Raw'!$I:$I,'Consultants - By Rep'!$A56,'Sales Appointments - Raw'!$E:$E,"&gt;="&amp;'Consultants - By Rep'!$B$4,'Sales Appointments - Raw'!$J:$J,TRUE)</f>
        <v>0</v>
      </c>
      <c r="W56" s="23">
        <f ca="1">SUMIFS('Sales Appointments - Raw'!$O:$O,'Sales Appointments - Raw'!$I:$I,'Consultants - By Rep'!$A56,'Sales Appointments - Raw'!$E:$E,"&gt;="&amp;'Consultants - By Rep'!$B$4)</f>
        <v>0</v>
      </c>
      <c r="X56" s="20">
        <f t="shared" ca="1" si="5"/>
        <v>0</v>
      </c>
      <c r="Y56" s="20">
        <f ca="1">MIN(IFERROR(Z56/(W56-SUMIFS('Sales Appointments - Raw'!$P:$P,'Sales Appointments - Raw'!$E:$E,"&gt;="&amp;'Consultants - By Rep'!$B$4,'Sales Appointments - Raw'!$I:$I,'Consultants - By Rep'!$A56)),0),1)</f>
        <v>0</v>
      </c>
      <c r="Z56" s="23">
        <f ca="1">COUNTIFS('Opportunities - Raw'!$F:$F,'Consultants - By Rep'!$A56,'Opportunities - Raw'!$B:$B,"&gt;="&amp;'Consultants - By Rep'!$B$4)</f>
        <v>0</v>
      </c>
      <c r="AA56" s="23">
        <f ca="1">COUNTIFS('Opportunities - Raw'!$F:$F,'Consultants - By Rep'!$A56,'Opportunities - Raw'!$H:$H,"&gt;="&amp;'Consultants - By Rep'!$B$4)</f>
        <v>0</v>
      </c>
      <c r="AB56" s="23">
        <f ca="1">COUNTIFS('CAD Appointments - Raw'!$H:$H,"Good to Go",'CAD Appointments - Raw'!$E:$E,'Consultants - By Rep'!$A56,'CAD Appointments - Raw'!$G:$G,"&gt;="&amp;'Consultants - By Rep'!$B$4)</f>
        <v>0</v>
      </c>
      <c r="AC56" s="20">
        <f ca="1">MIN(IFERROR(AB56/COUNTIFS('CAD Appointments - Raw'!$E:$E,'Consultants - By Rep'!$A56,'CAD Appointments - Raw'!$G:$G,"&gt;="&amp;'Consultants - By Rep'!$B$4),0),1)</f>
        <v>0</v>
      </c>
      <c r="AD56" s="34">
        <f ca="1">COUNTIFS('Opportunities - Raw'!$F:$F,'Consultants - By Rep'!$A56,'Opportunities - Raw'!$I:$I,"&gt;="&amp;'Consultants - By Rep'!$B$4)</f>
        <v>0</v>
      </c>
    </row>
    <row r="57" spans="1:30" x14ac:dyDescent="0.3">
      <c r="A57" s="6"/>
      <c r="B57" s="6"/>
      <c r="C57" s="33">
        <f ca="1">COUNTIFS('Sales Appointments - Raw'!$I:$I,'Consultants - By Rep'!$A57,'Sales Appointments - Raw'!$E:$E,'Consultants - By Rep'!$B$2-1)</f>
        <v>0</v>
      </c>
      <c r="D57" s="23">
        <f ca="1">COUNTIFS('Sales Appointments - Raw'!$I:$I,'Consultants - By Rep'!$A57,'Sales Appointments - Raw'!$E:$E,'Consultants - By Rep'!$B$2-1,'Sales Appointments - Raw'!$J:$J,TRUE)</f>
        <v>0</v>
      </c>
      <c r="E57" s="23">
        <f ca="1">SUMIFS('Sales Appointments - Raw'!$O:$O,'Sales Appointments - Raw'!$I:$I,'Consultants - By Rep'!$A57,'Sales Appointments - Raw'!$E:$E,'Consultants - By Rep'!$B$2-1)</f>
        <v>0</v>
      </c>
      <c r="F57" s="20">
        <f t="shared" ca="1" si="3"/>
        <v>0</v>
      </c>
      <c r="G57" s="20">
        <f ca="1">MIN(IFERROR(H57/(E57-SUMIFS('Sales Appointments - Raw'!$P:$P,'Sales Appointments - Raw'!$E:$E,'Consultants - By Rep'!$B$2-1,'Sales Appointments - Raw'!$I:$I,'Consultants - By Rep'!$A57)),0),1)</f>
        <v>0</v>
      </c>
      <c r="H57" s="23">
        <f ca="1">COUNTIFS('Opportunities - Raw'!$F:$F,'Consultants - By Rep'!$A57,'Opportunities - Raw'!$B:$B,'Consultants - By Rep'!$B$2-1)</f>
        <v>0</v>
      </c>
      <c r="I57" s="23">
        <f ca="1">COUNTIFS('CAD Appointments - Raw'!$H:$H,"Good to Go",'CAD Appointments - Raw'!$E:$E,'Consultants - By Rep'!$A57,'CAD Appointments - Raw'!$G:$G,'Consultants - By Rep'!$B$2-1)</f>
        <v>0</v>
      </c>
      <c r="J57" s="23">
        <f ca="1">COUNTIFS('Opportunities - Raw'!$F:$F,'Consultants - By Rep'!$A57,'Opportunities - Raw'!$H:$H,'Consultants - By Rep'!$B$2-1)</f>
        <v>0</v>
      </c>
      <c r="K57" s="34">
        <f ca="1">COUNTIFS('Opportunities - Raw'!$F:$F,'Consultants - By Rep'!$A57,'Opportunities - Raw'!$I:$I,'Consultants - By Rep'!$B$2-1)</f>
        <v>0</v>
      </c>
      <c r="L57" s="33">
        <f ca="1">COUNTIFS('Sales Appointments - Raw'!$I:$I,'Consultants - By Rep'!$A57,'Sales Appointments - Raw'!$E:$E,"&gt;="&amp;'Consultants - By Rep'!$B$3)</f>
        <v>0</v>
      </c>
      <c r="M57" s="23">
        <f ca="1">COUNTIFS('Sales Appointments - Raw'!$I:$I,'Consultants - By Rep'!$A57,'Sales Appointments - Raw'!$E:$E,"&gt;="&amp;'Consultants - By Rep'!$B$3,'Sales Appointments - Raw'!$J:$J,TRUE)</f>
        <v>0</v>
      </c>
      <c r="N57" s="23">
        <f ca="1">SUMIFS('Sales Appointments - Raw'!$O:$O,'Sales Appointments - Raw'!$I:$I,'Consultants - By Rep'!$A57,'Sales Appointments - Raw'!$E:$E,"&gt;="&amp;'Consultants - By Rep'!$B$3)</f>
        <v>0</v>
      </c>
      <c r="O57" s="20">
        <f t="shared" ca="1" si="4"/>
        <v>0</v>
      </c>
      <c r="P57" s="20">
        <f ca="1">MIN(IFERROR(Q57/(N57-SUMIFS('Sales Appointments - Raw'!$P:$P,'Sales Appointments - Raw'!$E:$E,"&gt;="&amp;'Consultants - By Rep'!$B$3,'Sales Appointments - Raw'!$I:$I,'Consultants - By Rep'!$A57)),0),1)</f>
        <v>0</v>
      </c>
      <c r="Q57" s="23">
        <f ca="1">COUNTIFS('Opportunities - Raw'!$F:$F,'Consultants - By Rep'!$A57,'Opportunities - Raw'!$B:$B,"&gt;="&amp;'Consultants - By Rep'!$B$3)</f>
        <v>0</v>
      </c>
      <c r="R57" s="23">
        <f ca="1">COUNTIFS('CAD Appointments - Raw'!$H:$H,"Good to Go",'CAD Appointments - Raw'!$E:$E,'Consultants - By Rep'!$A57,'CAD Appointments - Raw'!$G:$G,"&gt;="&amp;'Consultants - By Rep'!$B$3)</f>
        <v>0</v>
      </c>
      <c r="S57" s="23">
        <f ca="1">COUNTIFS('Opportunities - Raw'!$F:$F,'Consultants - By Rep'!$A57,'Opportunities - Raw'!$H:$H,"&gt;="&amp;'Consultants - By Rep'!$B$3)</f>
        <v>0</v>
      </c>
      <c r="T57" s="34">
        <f ca="1">COUNTIFS('Opportunities - Raw'!$F:$F,'Consultants - By Rep'!$A57,'Opportunities - Raw'!$I:$I,"&gt;="&amp;'Consultants - By Rep'!$B$3)</f>
        <v>0</v>
      </c>
      <c r="U57" s="33">
        <f ca="1">COUNTIFS('Sales Appointments - Raw'!$I:$I,'Consultants - By Rep'!$A57,'Sales Appointments - Raw'!$E:$E,"&gt;="&amp;'Consultants - By Rep'!$B$4)</f>
        <v>0</v>
      </c>
      <c r="V57" s="23">
        <f ca="1">COUNTIFS('Sales Appointments - Raw'!$I:$I,'Consultants - By Rep'!$A57,'Sales Appointments - Raw'!$E:$E,"&gt;="&amp;'Consultants - By Rep'!$B$4,'Sales Appointments - Raw'!$J:$J,TRUE)</f>
        <v>0</v>
      </c>
      <c r="W57" s="23">
        <f ca="1">SUMIFS('Sales Appointments - Raw'!$O:$O,'Sales Appointments - Raw'!$I:$I,'Consultants - By Rep'!$A57,'Sales Appointments - Raw'!$E:$E,"&gt;="&amp;'Consultants - By Rep'!$B$4)</f>
        <v>0</v>
      </c>
      <c r="X57" s="20">
        <f t="shared" ca="1" si="5"/>
        <v>0</v>
      </c>
      <c r="Y57" s="20">
        <f ca="1">MIN(IFERROR(Z57/(W57-SUMIFS('Sales Appointments - Raw'!$P:$P,'Sales Appointments - Raw'!$E:$E,"&gt;="&amp;'Consultants - By Rep'!$B$4,'Sales Appointments - Raw'!$I:$I,'Consultants - By Rep'!$A57)),0),1)</f>
        <v>0</v>
      </c>
      <c r="Z57" s="23">
        <f ca="1">COUNTIFS('Opportunities - Raw'!$F:$F,'Consultants - By Rep'!$A57,'Opportunities - Raw'!$B:$B,"&gt;="&amp;'Consultants - By Rep'!$B$4)</f>
        <v>0</v>
      </c>
      <c r="AA57" s="23">
        <f ca="1">COUNTIFS('Opportunities - Raw'!$F:$F,'Consultants - By Rep'!$A57,'Opportunities - Raw'!$H:$H,"&gt;="&amp;'Consultants - By Rep'!$B$4)</f>
        <v>0</v>
      </c>
      <c r="AB57" s="23">
        <f ca="1">COUNTIFS('CAD Appointments - Raw'!$H:$H,"Good to Go",'CAD Appointments - Raw'!$E:$E,'Consultants - By Rep'!$A57,'CAD Appointments - Raw'!$G:$G,"&gt;="&amp;'Consultants - By Rep'!$B$4)</f>
        <v>0</v>
      </c>
      <c r="AC57" s="20">
        <f ca="1">MIN(IFERROR(AB57/COUNTIFS('CAD Appointments - Raw'!$E:$E,'Consultants - By Rep'!$A57,'CAD Appointments - Raw'!$G:$G,"&gt;="&amp;'Consultants - By Rep'!$B$4),0),1)</f>
        <v>0</v>
      </c>
      <c r="AD57" s="34">
        <f ca="1">COUNTIFS('Opportunities - Raw'!$F:$F,'Consultants - By Rep'!$A57,'Opportunities - Raw'!$I:$I,"&gt;="&amp;'Consultants - By Rep'!$B$4)</f>
        <v>0</v>
      </c>
    </row>
    <row r="58" spans="1:30" x14ac:dyDescent="0.3">
      <c r="A58" s="6"/>
      <c r="B58" s="6"/>
      <c r="C58" s="33">
        <f ca="1">COUNTIFS('Sales Appointments - Raw'!$I:$I,'Consultants - By Rep'!$A58,'Sales Appointments - Raw'!$E:$E,'Consultants - By Rep'!$B$2-1)</f>
        <v>0</v>
      </c>
      <c r="D58" s="23">
        <f ca="1">COUNTIFS('Sales Appointments - Raw'!$I:$I,'Consultants - By Rep'!$A58,'Sales Appointments - Raw'!$E:$E,'Consultants - By Rep'!$B$2-1,'Sales Appointments - Raw'!$J:$J,TRUE)</f>
        <v>0</v>
      </c>
      <c r="E58" s="23">
        <f ca="1">SUMIFS('Sales Appointments - Raw'!$O:$O,'Sales Appointments - Raw'!$I:$I,'Consultants - By Rep'!$A58,'Sales Appointments - Raw'!$E:$E,'Consultants - By Rep'!$B$2-1)</f>
        <v>0</v>
      </c>
      <c r="F58" s="20">
        <f t="shared" ca="1" si="3"/>
        <v>0</v>
      </c>
      <c r="G58" s="20">
        <f ca="1">MIN(IFERROR(H58/(E58-SUMIFS('Sales Appointments - Raw'!$P:$P,'Sales Appointments - Raw'!$E:$E,'Consultants - By Rep'!$B$2-1,'Sales Appointments - Raw'!$I:$I,'Consultants - By Rep'!$A58)),0),1)</f>
        <v>0</v>
      </c>
      <c r="H58" s="23">
        <f ca="1">COUNTIFS('Opportunities - Raw'!$F:$F,'Consultants - By Rep'!$A58,'Opportunities - Raw'!$B:$B,'Consultants - By Rep'!$B$2-1)</f>
        <v>0</v>
      </c>
      <c r="I58" s="23">
        <f ca="1">COUNTIFS('CAD Appointments - Raw'!$H:$H,"Good to Go",'CAD Appointments - Raw'!$E:$E,'Consultants - By Rep'!$A58,'CAD Appointments - Raw'!$G:$G,'Consultants - By Rep'!$B$2-1)</f>
        <v>0</v>
      </c>
      <c r="J58" s="23">
        <f ca="1">COUNTIFS('Opportunities - Raw'!$F:$F,'Consultants - By Rep'!$A58,'Opportunities - Raw'!$H:$H,'Consultants - By Rep'!$B$2-1)</f>
        <v>0</v>
      </c>
      <c r="K58" s="34">
        <f ca="1">COUNTIFS('Opportunities - Raw'!$F:$F,'Consultants - By Rep'!$A58,'Opportunities - Raw'!$I:$I,'Consultants - By Rep'!$B$2-1)</f>
        <v>0</v>
      </c>
      <c r="L58" s="33">
        <f ca="1">COUNTIFS('Sales Appointments - Raw'!$I:$I,'Consultants - By Rep'!$A58,'Sales Appointments - Raw'!$E:$E,"&gt;="&amp;'Consultants - By Rep'!$B$3)</f>
        <v>0</v>
      </c>
      <c r="M58" s="23">
        <f ca="1">COUNTIFS('Sales Appointments - Raw'!$I:$I,'Consultants - By Rep'!$A58,'Sales Appointments - Raw'!$E:$E,"&gt;="&amp;'Consultants - By Rep'!$B$3,'Sales Appointments - Raw'!$J:$J,TRUE)</f>
        <v>0</v>
      </c>
      <c r="N58" s="23">
        <f ca="1">SUMIFS('Sales Appointments - Raw'!$O:$O,'Sales Appointments - Raw'!$I:$I,'Consultants - By Rep'!$A58,'Sales Appointments - Raw'!$E:$E,"&gt;="&amp;'Consultants - By Rep'!$B$3)</f>
        <v>0</v>
      </c>
      <c r="O58" s="20">
        <f t="shared" ca="1" si="4"/>
        <v>0</v>
      </c>
      <c r="P58" s="20">
        <f ca="1">MIN(IFERROR(Q58/(N58-SUMIFS('Sales Appointments - Raw'!$P:$P,'Sales Appointments - Raw'!$E:$E,"&gt;="&amp;'Consultants - By Rep'!$B$3,'Sales Appointments - Raw'!$I:$I,'Consultants - By Rep'!$A58)),0),1)</f>
        <v>0</v>
      </c>
      <c r="Q58" s="23">
        <f ca="1">COUNTIFS('Opportunities - Raw'!$F:$F,'Consultants - By Rep'!$A58,'Opportunities - Raw'!$B:$B,"&gt;="&amp;'Consultants - By Rep'!$B$3)</f>
        <v>0</v>
      </c>
      <c r="R58" s="23">
        <f ca="1">COUNTIFS('CAD Appointments - Raw'!$H:$H,"Good to Go",'CAD Appointments - Raw'!$E:$E,'Consultants - By Rep'!$A58,'CAD Appointments - Raw'!$G:$G,"&gt;="&amp;'Consultants - By Rep'!$B$3)</f>
        <v>0</v>
      </c>
      <c r="S58" s="23">
        <f ca="1">COUNTIFS('Opportunities - Raw'!$F:$F,'Consultants - By Rep'!$A58,'Opportunities - Raw'!$H:$H,"&gt;="&amp;'Consultants - By Rep'!$B$3)</f>
        <v>0</v>
      </c>
      <c r="T58" s="34">
        <f ca="1">COUNTIFS('Opportunities - Raw'!$F:$F,'Consultants - By Rep'!$A58,'Opportunities - Raw'!$I:$I,"&gt;="&amp;'Consultants - By Rep'!$B$3)</f>
        <v>0</v>
      </c>
      <c r="U58" s="33">
        <f ca="1">COUNTIFS('Sales Appointments - Raw'!$I:$I,'Consultants - By Rep'!$A58,'Sales Appointments - Raw'!$E:$E,"&gt;="&amp;'Consultants - By Rep'!$B$4)</f>
        <v>0</v>
      </c>
      <c r="V58" s="23">
        <f ca="1">COUNTIFS('Sales Appointments - Raw'!$I:$I,'Consultants - By Rep'!$A58,'Sales Appointments - Raw'!$E:$E,"&gt;="&amp;'Consultants - By Rep'!$B$4,'Sales Appointments - Raw'!$J:$J,TRUE)</f>
        <v>0</v>
      </c>
      <c r="W58" s="23">
        <f ca="1">SUMIFS('Sales Appointments - Raw'!$O:$O,'Sales Appointments - Raw'!$I:$I,'Consultants - By Rep'!$A58,'Sales Appointments - Raw'!$E:$E,"&gt;="&amp;'Consultants - By Rep'!$B$4)</f>
        <v>0</v>
      </c>
      <c r="X58" s="20">
        <f t="shared" ca="1" si="5"/>
        <v>0</v>
      </c>
      <c r="Y58" s="20">
        <f ca="1">MIN(IFERROR(Z58/(W58-SUMIFS('Sales Appointments - Raw'!$P:$P,'Sales Appointments - Raw'!$E:$E,"&gt;="&amp;'Consultants - By Rep'!$B$4,'Sales Appointments - Raw'!$I:$I,'Consultants - By Rep'!$A58)),0),1)</f>
        <v>0</v>
      </c>
      <c r="Z58" s="23">
        <f ca="1">COUNTIFS('Opportunities - Raw'!$F:$F,'Consultants - By Rep'!$A58,'Opportunities - Raw'!$B:$B,"&gt;="&amp;'Consultants - By Rep'!$B$4)</f>
        <v>0</v>
      </c>
      <c r="AA58" s="23">
        <f ca="1">COUNTIFS('Opportunities - Raw'!$F:$F,'Consultants - By Rep'!$A58,'Opportunities - Raw'!$H:$H,"&gt;="&amp;'Consultants - By Rep'!$B$4)</f>
        <v>0</v>
      </c>
      <c r="AB58" s="23">
        <f ca="1">COUNTIFS('CAD Appointments - Raw'!$H:$H,"Good to Go",'CAD Appointments - Raw'!$E:$E,'Consultants - By Rep'!$A58,'CAD Appointments - Raw'!$G:$G,"&gt;="&amp;'Consultants - By Rep'!$B$4)</f>
        <v>0</v>
      </c>
      <c r="AC58" s="20">
        <f ca="1">MIN(IFERROR(AB58/COUNTIFS('CAD Appointments - Raw'!$E:$E,'Consultants - By Rep'!$A58,'CAD Appointments - Raw'!$G:$G,"&gt;="&amp;'Consultants - By Rep'!$B$4),0),1)</f>
        <v>0</v>
      </c>
      <c r="AD58" s="34">
        <f ca="1">COUNTIFS('Opportunities - Raw'!$F:$F,'Consultants - By Rep'!$A58,'Opportunities - Raw'!$I:$I,"&gt;="&amp;'Consultants - By Rep'!$B$4)</f>
        <v>0</v>
      </c>
    </row>
    <row r="59" spans="1:30" x14ac:dyDescent="0.3">
      <c r="A59" s="6"/>
      <c r="B59" s="6"/>
      <c r="C59" s="33">
        <f ca="1">COUNTIFS('Sales Appointments - Raw'!$I:$I,'Consultants - By Rep'!$A59,'Sales Appointments - Raw'!$E:$E,'Consultants - By Rep'!$B$2-1)</f>
        <v>0</v>
      </c>
      <c r="D59" s="23">
        <f ca="1">COUNTIFS('Sales Appointments - Raw'!$I:$I,'Consultants - By Rep'!$A59,'Sales Appointments - Raw'!$E:$E,'Consultants - By Rep'!$B$2-1,'Sales Appointments - Raw'!$J:$J,TRUE)</f>
        <v>0</v>
      </c>
      <c r="E59" s="23">
        <f ca="1">SUMIFS('Sales Appointments - Raw'!$O:$O,'Sales Appointments - Raw'!$I:$I,'Consultants - By Rep'!$A59,'Sales Appointments - Raw'!$E:$E,'Consultants - By Rep'!$B$2-1)</f>
        <v>0</v>
      </c>
      <c r="F59" s="20">
        <f t="shared" ca="1" si="3"/>
        <v>0</v>
      </c>
      <c r="G59" s="20">
        <f ca="1">MIN(IFERROR(H59/(E59-SUMIFS('Sales Appointments - Raw'!$P:$P,'Sales Appointments - Raw'!$E:$E,'Consultants - By Rep'!$B$2-1,'Sales Appointments - Raw'!$I:$I,'Consultants - By Rep'!$A59)),0),1)</f>
        <v>0</v>
      </c>
      <c r="H59" s="23">
        <f ca="1">COUNTIFS('Opportunities - Raw'!$F:$F,'Consultants - By Rep'!$A59,'Opportunities - Raw'!$B:$B,'Consultants - By Rep'!$B$2-1)</f>
        <v>0</v>
      </c>
      <c r="I59" s="23">
        <f ca="1">COUNTIFS('CAD Appointments - Raw'!$H:$H,"Good to Go",'CAD Appointments - Raw'!$E:$E,'Consultants - By Rep'!$A59,'CAD Appointments - Raw'!$G:$G,'Consultants - By Rep'!$B$2-1)</f>
        <v>0</v>
      </c>
      <c r="J59" s="23">
        <f ca="1">COUNTIFS('Opportunities - Raw'!$F:$F,'Consultants - By Rep'!$A59,'Opportunities - Raw'!$H:$H,'Consultants - By Rep'!$B$2-1)</f>
        <v>0</v>
      </c>
      <c r="K59" s="34">
        <f ca="1">COUNTIFS('Opportunities - Raw'!$F:$F,'Consultants - By Rep'!$A59,'Opportunities - Raw'!$I:$I,'Consultants - By Rep'!$B$2-1)</f>
        <v>0</v>
      </c>
      <c r="L59" s="33">
        <f ca="1">COUNTIFS('Sales Appointments - Raw'!$I:$I,'Consultants - By Rep'!$A59,'Sales Appointments - Raw'!$E:$E,"&gt;="&amp;'Consultants - By Rep'!$B$3)</f>
        <v>0</v>
      </c>
      <c r="M59" s="23">
        <f ca="1">COUNTIFS('Sales Appointments - Raw'!$I:$I,'Consultants - By Rep'!$A59,'Sales Appointments - Raw'!$E:$E,"&gt;="&amp;'Consultants - By Rep'!$B$3,'Sales Appointments - Raw'!$J:$J,TRUE)</f>
        <v>0</v>
      </c>
      <c r="N59" s="23">
        <f ca="1">SUMIFS('Sales Appointments - Raw'!$O:$O,'Sales Appointments - Raw'!$I:$I,'Consultants - By Rep'!$A59,'Sales Appointments - Raw'!$E:$E,"&gt;="&amp;'Consultants - By Rep'!$B$3)</f>
        <v>0</v>
      </c>
      <c r="O59" s="20">
        <f t="shared" ca="1" si="4"/>
        <v>0</v>
      </c>
      <c r="P59" s="20">
        <f ca="1">MIN(IFERROR(Q59/(N59-SUMIFS('Sales Appointments - Raw'!$P:$P,'Sales Appointments - Raw'!$E:$E,"&gt;="&amp;'Consultants - By Rep'!$B$3,'Sales Appointments - Raw'!$I:$I,'Consultants - By Rep'!$A59)),0),1)</f>
        <v>0</v>
      </c>
      <c r="Q59" s="23">
        <f ca="1">COUNTIFS('Opportunities - Raw'!$F:$F,'Consultants - By Rep'!$A59,'Opportunities - Raw'!$B:$B,"&gt;="&amp;'Consultants - By Rep'!$B$3)</f>
        <v>0</v>
      </c>
      <c r="R59" s="23">
        <f ca="1">COUNTIFS('CAD Appointments - Raw'!$H:$H,"Good to Go",'CAD Appointments - Raw'!$E:$E,'Consultants - By Rep'!$A59,'CAD Appointments - Raw'!$G:$G,"&gt;="&amp;'Consultants - By Rep'!$B$3)</f>
        <v>0</v>
      </c>
      <c r="S59" s="23">
        <f ca="1">COUNTIFS('Opportunities - Raw'!$F:$F,'Consultants - By Rep'!$A59,'Opportunities - Raw'!$H:$H,"&gt;="&amp;'Consultants - By Rep'!$B$3)</f>
        <v>0</v>
      </c>
      <c r="T59" s="34">
        <f ca="1">COUNTIFS('Opportunities - Raw'!$F:$F,'Consultants - By Rep'!$A59,'Opportunities - Raw'!$I:$I,"&gt;="&amp;'Consultants - By Rep'!$B$3)</f>
        <v>0</v>
      </c>
      <c r="U59" s="33">
        <f ca="1">COUNTIFS('Sales Appointments - Raw'!$I:$I,'Consultants - By Rep'!$A59,'Sales Appointments - Raw'!$E:$E,"&gt;="&amp;'Consultants - By Rep'!$B$4)</f>
        <v>0</v>
      </c>
      <c r="V59" s="23">
        <f ca="1">COUNTIFS('Sales Appointments - Raw'!$I:$I,'Consultants - By Rep'!$A59,'Sales Appointments - Raw'!$E:$E,"&gt;="&amp;'Consultants - By Rep'!$B$4,'Sales Appointments - Raw'!$J:$J,TRUE)</f>
        <v>0</v>
      </c>
      <c r="W59" s="23">
        <f ca="1">SUMIFS('Sales Appointments - Raw'!$O:$O,'Sales Appointments - Raw'!$I:$I,'Consultants - By Rep'!$A59,'Sales Appointments - Raw'!$E:$E,"&gt;="&amp;'Consultants - By Rep'!$B$4)</f>
        <v>0</v>
      </c>
      <c r="X59" s="20">
        <f t="shared" ca="1" si="5"/>
        <v>0</v>
      </c>
      <c r="Y59" s="20">
        <f ca="1">MIN(IFERROR(Z59/(W59-SUMIFS('Sales Appointments - Raw'!$P:$P,'Sales Appointments - Raw'!$E:$E,"&gt;="&amp;'Consultants - By Rep'!$B$4,'Sales Appointments - Raw'!$I:$I,'Consultants - By Rep'!$A59)),0),1)</f>
        <v>0</v>
      </c>
      <c r="Z59" s="23">
        <f ca="1">COUNTIFS('Opportunities - Raw'!$F:$F,'Consultants - By Rep'!$A59,'Opportunities - Raw'!$B:$B,"&gt;="&amp;'Consultants - By Rep'!$B$4)</f>
        <v>0</v>
      </c>
      <c r="AA59" s="23">
        <f ca="1">COUNTIFS('Opportunities - Raw'!$F:$F,'Consultants - By Rep'!$A59,'Opportunities - Raw'!$H:$H,"&gt;="&amp;'Consultants - By Rep'!$B$4)</f>
        <v>0</v>
      </c>
      <c r="AB59" s="23">
        <f ca="1">COUNTIFS('CAD Appointments - Raw'!$H:$H,"Good to Go",'CAD Appointments - Raw'!$E:$E,'Consultants - By Rep'!$A59,'CAD Appointments - Raw'!$G:$G,"&gt;="&amp;'Consultants - By Rep'!$B$4)</f>
        <v>0</v>
      </c>
      <c r="AC59" s="20">
        <f ca="1">MIN(IFERROR(AB59/COUNTIFS('CAD Appointments - Raw'!$E:$E,'Consultants - By Rep'!$A59,'CAD Appointments - Raw'!$G:$G,"&gt;="&amp;'Consultants - By Rep'!$B$4),0),1)</f>
        <v>0</v>
      </c>
      <c r="AD59" s="34">
        <f ca="1">COUNTIFS('Opportunities - Raw'!$F:$F,'Consultants - By Rep'!$A59,'Opportunities - Raw'!$I:$I,"&gt;="&amp;'Consultants - By Rep'!$B$4)</f>
        <v>0</v>
      </c>
    </row>
    <row r="60" spans="1:30" x14ac:dyDescent="0.3">
      <c r="A60" s="6"/>
      <c r="B60" s="6"/>
      <c r="C60" s="33">
        <f ca="1">COUNTIFS('Sales Appointments - Raw'!$I:$I,'Consultants - By Rep'!$A60,'Sales Appointments - Raw'!$E:$E,'Consultants - By Rep'!$B$2-1)</f>
        <v>0</v>
      </c>
      <c r="D60" s="23">
        <f ca="1">COUNTIFS('Sales Appointments - Raw'!$I:$I,'Consultants - By Rep'!$A60,'Sales Appointments - Raw'!$E:$E,'Consultants - By Rep'!$B$2-1,'Sales Appointments - Raw'!$J:$J,TRUE)</f>
        <v>0</v>
      </c>
      <c r="E60" s="23">
        <f ca="1">SUMIFS('Sales Appointments - Raw'!$O:$O,'Sales Appointments - Raw'!$I:$I,'Consultants - By Rep'!$A60,'Sales Appointments - Raw'!$E:$E,'Consultants - By Rep'!$B$2-1)</f>
        <v>0</v>
      </c>
      <c r="F60" s="20">
        <f t="shared" ca="1" si="3"/>
        <v>0</v>
      </c>
      <c r="G60" s="20">
        <f ca="1">MIN(IFERROR(H60/(E60-SUMIFS('Sales Appointments - Raw'!$P:$P,'Sales Appointments - Raw'!$E:$E,'Consultants - By Rep'!$B$2-1,'Sales Appointments - Raw'!$I:$I,'Consultants - By Rep'!$A60)),0),1)</f>
        <v>0</v>
      </c>
      <c r="H60" s="23">
        <f ca="1">COUNTIFS('Opportunities - Raw'!$F:$F,'Consultants - By Rep'!$A60,'Opportunities - Raw'!$B:$B,'Consultants - By Rep'!$B$2-1)</f>
        <v>0</v>
      </c>
      <c r="I60" s="23">
        <f ca="1">COUNTIFS('CAD Appointments - Raw'!$H:$H,"Good to Go",'CAD Appointments - Raw'!$E:$E,'Consultants - By Rep'!$A60,'CAD Appointments - Raw'!$G:$G,'Consultants - By Rep'!$B$2-1)</f>
        <v>0</v>
      </c>
      <c r="J60" s="23">
        <f ca="1">COUNTIFS('Opportunities - Raw'!$F:$F,'Consultants - By Rep'!$A60,'Opportunities - Raw'!$H:$H,'Consultants - By Rep'!$B$2-1)</f>
        <v>0</v>
      </c>
      <c r="K60" s="34">
        <f ca="1">COUNTIFS('Opportunities - Raw'!$F:$F,'Consultants - By Rep'!$A60,'Opportunities - Raw'!$I:$I,'Consultants - By Rep'!$B$2-1)</f>
        <v>0</v>
      </c>
      <c r="L60" s="33">
        <f ca="1">COUNTIFS('Sales Appointments - Raw'!$I:$I,'Consultants - By Rep'!$A60,'Sales Appointments - Raw'!$E:$E,"&gt;="&amp;'Consultants - By Rep'!$B$3)</f>
        <v>0</v>
      </c>
      <c r="M60" s="23">
        <f ca="1">COUNTIFS('Sales Appointments - Raw'!$I:$I,'Consultants - By Rep'!$A60,'Sales Appointments - Raw'!$E:$E,"&gt;="&amp;'Consultants - By Rep'!$B$3,'Sales Appointments - Raw'!$J:$J,TRUE)</f>
        <v>0</v>
      </c>
      <c r="N60" s="23">
        <f ca="1">SUMIFS('Sales Appointments - Raw'!$O:$O,'Sales Appointments - Raw'!$I:$I,'Consultants - By Rep'!$A60,'Sales Appointments - Raw'!$E:$E,"&gt;="&amp;'Consultants - By Rep'!$B$3)</f>
        <v>0</v>
      </c>
      <c r="O60" s="20">
        <f t="shared" ca="1" si="4"/>
        <v>0</v>
      </c>
      <c r="P60" s="20">
        <f ca="1">MIN(IFERROR(Q60/(N60-SUMIFS('Sales Appointments - Raw'!$P:$P,'Sales Appointments - Raw'!$E:$E,"&gt;="&amp;'Consultants - By Rep'!$B$3,'Sales Appointments - Raw'!$I:$I,'Consultants - By Rep'!$A60)),0),1)</f>
        <v>0</v>
      </c>
      <c r="Q60" s="23">
        <f ca="1">COUNTIFS('Opportunities - Raw'!$F:$F,'Consultants - By Rep'!$A60,'Opportunities - Raw'!$B:$B,"&gt;="&amp;'Consultants - By Rep'!$B$3)</f>
        <v>0</v>
      </c>
      <c r="R60" s="23">
        <f ca="1">COUNTIFS('CAD Appointments - Raw'!$H:$H,"Good to Go",'CAD Appointments - Raw'!$E:$E,'Consultants - By Rep'!$A60,'CAD Appointments - Raw'!$G:$G,"&gt;="&amp;'Consultants - By Rep'!$B$3)</f>
        <v>0</v>
      </c>
      <c r="S60" s="23">
        <f ca="1">COUNTIFS('Opportunities - Raw'!$F:$F,'Consultants - By Rep'!$A60,'Opportunities - Raw'!$H:$H,"&gt;="&amp;'Consultants - By Rep'!$B$3)</f>
        <v>0</v>
      </c>
      <c r="T60" s="34">
        <f ca="1">COUNTIFS('Opportunities - Raw'!$F:$F,'Consultants - By Rep'!$A60,'Opportunities - Raw'!$I:$I,"&gt;="&amp;'Consultants - By Rep'!$B$3)</f>
        <v>0</v>
      </c>
      <c r="U60" s="33">
        <f ca="1">COUNTIFS('Sales Appointments - Raw'!$I:$I,'Consultants - By Rep'!$A60,'Sales Appointments - Raw'!$E:$E,"&gt;="&amp;'Consultants - By Rep'!$B$4)</f>
        <v>0</v>
      </c>
      <c r="V60" s="23">
        <f ca="1">COUNTIFS('Sales Appointments - Raw'!$I:$I,'Consultants - By Rep'!$A60,'Sales Appointments - Raw'!$E:$E,"&gt;="&amp;'Consultants - By Rep'!$B$4,'Sales Appointments - Raw'!$J:$J,TRUE)</f>
        <v>0</v>
      </c>
      <c r="W60" s="23">
        <f ca="1">SUMIFS('Sales Appointments - Raw'!$O:$O,'Sales Appointments - Raw'!$I:$I,'Consultants - By Rep'!$A60,'Sales Appointments - Raw'!$E:$E,"&gt;="&amp;'Consultants - By Rep'!$B$4)</f>
        <v>0</v>
      </c>
      <c r="X60" s="20">
        <f t="shared" ca="1" si="5"/>
        <v>0</v>
      </c>
      <c r="Y60" s="20">
        <f ca="1">MIN(IFERROR(Z60/(W60-SUMIFS('Sales Appointments - Raw'!$P:$P,'Sales Appointments - Raw'!$E:$E,"&gt;="&amp;'Consultants - By Rep'!$B$4,'Sales Appointments - Raw'!$I:$I,'Consultants - By Rep'!$A60)),0),1)</f>
        <v>0</v>
      </c>
      <c r="Z60" s="23">
        <f ca="1">COUNTIFS('Opportunities - Raw'!$F:$F,'Consultants - By Rep'!$A60,'Opportunities - Raw'!$B:$B,"&gt;="&amp;'Consultants - By Rep'!$B$4)</f>
        <v>0</v>
      </c>
      <c r="AA60" s="23">
        <f ca="1">COUNTIFS('Opportunities - Raw'!$F:$F,'Consultants - By Rep'!$A60,'Opportunities - Raw'!$H:$H,"&gt;="&amp;'Consultants - By Rep'!$B$4)</f>
        <v>0</v>
      </c>
      <c r="AB60" s="23">
        <f ca="1">COUNTIFS('CAD Appointments - Raw'!$H:$H,"Good to Go",'CAD Appointments - Raw'!$E:$E,'Consultants - By Rep'!$A60,'CAD Appointments - Raw'!$G:$G,"&gt;="&amp;'Consultants - By Rep'!$B$4)</f>
        <v>0</v>
      </c>
      <c r="AC60" s="20">
        <f ca="1">MIN(IFERROR(AB60/COUNTIFS('CAD Appointments - Raw'!$E:$E,'Consultants - By Rep'!$A60,'CAD Appointments - Raw'!$G:$G,"&gt;="&amp;'Consultants - By Rep'!$B$4),0),1)</f>
        <v>0</v>
      </c>
      <c r="AD60" s="34">
        <f ca="1">COUNTIFS('Opportunities - Raw'!$F:$F,'Consultants - By Rep'!$A60,'Opportunities - Raw'!$I:$I,"&gt;="&amp;'Consultants - By Rep'!$B$4)</f>
        <v>0</v>
      </c>
    </row>
    <row r="61" spans="1:30" x14ac:dyDescent="0.3">
      <c r="A61" s="6"/>
      <c r="B61" s="6"/>
      <c r="C61" s="33">
        <f ca="1">COUNTIFS('Sales Appointments - Raw'!$I:$I,'Consultants - By Rep'!$A61,'Sales Appointments - Raw'!$E:$E,'Consultants - By Rep'!$B$2-1)</f>
        <v>0</v>
      </c>
      <c r="D61" s="23">
        <f ca="1">COUNTIFS('Sales Appointments - Raw'!$I:$I,'Consultants - By Rep'!$A61,'Sales Appointments - Raw'!$E:$E,'Consultants - By Rep'!$B$2-1,'Sales Appointments - Raw'!$J:$J,TRUE)</f>
        <v>0</v>
      </c>
      <c r="E61" s="23">
        <f ca="1">SUMIFS('Sales Appointments - Raw'!$O:$O,'Sales Appointments - Raw'!$I:$I,'Consultants - By Rep'!$A61,'Sales Appointments - Raw'!$E:$E,'Consultants - By Rep'!$B$2-1)</f>
        <v>0</v>
      </c>
      <c r="F61" s="20">
        <f t="shared" ca="1" si="3"/>
        <v>0</v>
      </c>
      <c r="G61" s="20">
        <f ca="1">MIN(IFERROR(H61/(E61-SUMIFS('Sales Appointments - Raw'!$P:$P,'Sales Appointments - Raw'!$E:$E,'Consultants - By Rep'!$B$2-1,'Sales Appointments - Raw'!$I:$I,'Consultants - By Rep'!$A61)),0),1)</f>
        <v>0</v>
      </c>
      <c r="H61" s="23">
        <f ca="1">COUNTIFS('Opportunities - Raw'!$F:$F,'Consultants - By Rep'!$A61,'Opportunities - Raw'!$B:$B,'Consultants - By Rep'!$B$2-1)</f>
        <v>0</v>
      </c>
      <c r="I61" s="23">
        <f ca="1">COUNTIFS('CAD Appointments - Raw'!$H:$H,"Good to Go",'CAD Appointments - Raw'!$E:$E,'Consultants - By Rep'!$A61,'CAD Appointments - Raw'!$G:$G,'Consultants - By Rep'!$B$2-1)</f>
        <v>0</v>
      </c>
      <c r="J61" s="23">
        <f ca="1">COUNTIFS('Opportunities - Raw'!$F:$F,'Consultants - By Rep'!$A61,'Opportunities - Raw'!$H:$H,'Consultants - By Rep'!$B$2-1)</f>
        <v>0</v>
      </c>
      <c r="K61" s="34">
        <f ca="1">COUNTIFS('Opportunities - Raw'!$F:$F,'Consultants - By Rep'!$A61,'Opportunities - Raw'!$I:$I,'Consultants - By Rep'!$B$2-1)</f>
        <v>0</v>
      </c>
      <c r="L61" s="33">
        <f ca="1">COUNTIFS('Sales Appointments - Raw'!$I:$I,'Consultants - By Rep'!$A61,'Sales Appointments - Raw'!$E:$E,"&gt;="&amp;'Consultants - By Rep'!$B$3)</f>
        <v>0</v>
      </c>
      <c r="M61" s="23">
        <f ca="1">COUNTIFS('Sales Appointments - Raw'!$I:$I,'Consultants - By Rep'!$A61,'Sales Appointments - Raw'!$E:$E,"&gt;="&amp;'Consultants - By Rep'!$B$3,'Sales Appointments - Raw'!$J:$J,TRUE)</f>
        <v>0</v>
      </c>
      <c r="N61" s="23">
        <f ca="1">SUMIFS('Sales Appointments - Raw'!$O:$O,'Sales Appointments - Raw'!$I:$I,'Consultants - By Rep'!$A61,'Sales Appointments - Raw'!$E:$E,"&gt;="&amp;'Consultants - By Rep'!$B$3)</f>
        <v>0</v>
      </c>
      <c r="O61" s="20">
        <f t="shared" ca="1" si="4"/>
        <v>0</v>
      </c>
      <c r="P61" s="20">
        <f ca="1">MIN(IFERROR(Q61/(N61-SUMIFS('Sales Appointments - Raw'!$P:$P,'Sales Appointments - Raw'!$E:$E,"&gt;="&amp;'Consultants - By Rep'!$B$3,'Sales Appointments - Raw'!$I:$I,'Consultants - By Rep'!$A61)),0),1)</f>
        <v>0</v>
      </c>
      <c r="Q61" s="23">
        <f ca="1">COUNTIFS('Opportunities - Raw'!$F:$F,'Consultants - By Rep'!$A61,'Opportunities - Raw'!$B:$B,"&gt;="&amp;'Consultants - By Rep'!$B$3)</f>
        <v>0</v>
      </c>
      <c r="R61" s="23">
        <f ca="1">COUNTIFS('CAD Appointments - Raw'!$H:$H,"Good to Go",'CAD Appointments - Raw'!$E:$E,'Consultants - By Rep'!$A61,'CAD Appointments - Raw'!$G:$G,"&gt;="&amp;'Consultants - By Rep'!$B$3)</f>
        <v>0</v>
      </c>
      <c r="S61" s="23">
        <f ca="1">COUNTIFS('Opportunities - Raw'!$F:$F,'Consultants - By Rep'!$A61,'Opportunities - Raw'!$H:$H,"&gt;="&amp;'Consultants - By Rep'!$B$3)</f>
        <v>0</v>
      </c>
      <c r="T61" s="34">
        <f ca="1">COUNTIFS('Opportunities - Raw'!$F:$F,'Consultants - By Rep'!$A61,'Opportunities - Raw'!$I:$I,"&gt;="&amp;'Consultants - By Rep'!$B$3)</f>
        <v>0</v>
      </c>
      <c r="U61" s="33">
        <f ca="1">COUNTIFS('Sales Appointments - Raw'!$I:$I,'Consultants - By Rep'!$A61,'Sales Appointments - Raw'!$E:$E,"&gt;="&amp;'Consultants - By Rep'!$B$4)</f>
        <v>0</v>
      </c>
      <c r="V61" s="23">
        <f ca="1">COUNTIFS('Sales Appointments - Raw'!$I:$I,'Consultants - By Rep'!$A61,'Sales Appointments - Raw'!$E:$E,"&gt;="&amp;'Consultants - By Rep'!$B$4,'Sales Appointments - Raw'!$J:$J,TRUE)</f>
        <v>0</v>
      </c>
      <c r="W61" s="23">
        <f ca="1">SUMIFS('Sales Appointments - Raw'!$O:$O,'Sales Appointments - Raw'!$I:$I,'Consultants - By Rep'!$A61,'Sales Appointments - Raw'!$E:$E,"&gt;="&amp;'Consultants - By Rep'!$B$4)</f>
        <v>0</v>
      </c>
      <c r="X61" s="20">
        <f t="shared" ca="1" si="5"/>
        <v>0</v>
      </c>
      <c r="Y61" s="20">
        <f ca="1">MIN(IFERROR(Z61/(W61-SUMIFS('Sales Appointments - Raw'!$P:$P,'Sales Appointments - Raw'!$E:$E,"&gt;="&amp;'Consultants - By Rep'!$B$4,'Sales Appointments - Raw'!$I:$I,'Consultants - By Rep'!$A61)),0),1)</f>
        <v>0</v>
      </c>
      <c r="Z61" s="23">
        <f ca="1">COUNTIFS('Opportunities - Raw'!$F:$F,'Consultants - By Rep'!$A61,'Opportunities - Raw'!$B:$B,"&gt;="&amp;'Consultants - By Rep'!$B$4)</f>
        <v>0</v>
      </c>
      <c r="AA61" s="23">
        <f ca="1">COUNTIFS('Opportunities - Raw'!$F:$F,'Consultants - By Rep'!$A61,'Opportunities - Raw'!$H:$H,"&gt;="&amp;'Consultants - By Rep'!$B$4)</f>
        <v>0</v>
      </c>
      <c r="AB61" s="23">
        <f ca="1">COUNTIFS('CAD Appointments - Raw'!$H:$H,"Good to Go",'CAD Appointments - Raw'!$E:$E,'Consultants - By Rep'!$A61,'CAD Appointments - Raw'!$G:$G,"&gt;="&amp;'Consultants - By Rep'!$B$4)</f>
        <v>0</v>
      </c>
      <c r="AC61" s="20">
        <f ca="1">MIN(IFERROR(AB61/COUNTIFS('CAD Appointments - Raw'!$E:$E,'Consultants - By Rep'!$A61,'CAD Appointments - Raw'!$G:$G,"&gt;="&amp;'Consultants - By Rep'!$B$4),0),1)</f>
        <v>0</v>
      </c>
      <c r="AD61" s="34">
        <f ca="1">COUNTIFS('Opportunities - Raw'!$F:$F,'Consultants - By Rep'!$A61,'Opportunities - Raw'!$I:$I,"&gt;="&amp;'Consultants - By Rep'!$B$4)</f>
        <v>0</v>
      </c>
    </row>
    <row r="62" spans="1:30" x14ac:dyDescent="0.3">
      <c r="A62" s="6"/>
      <c r="B62" s="6"/>
      <c r="C62" s="33">
        <f ca="1">COUNTIFS('Sales Appointments - Raw'!$I:$I,'Consultants - By Rep'!$A62,'Sales Appointments - Raw'!$E:$E,'Consultants - By Rep'!$B$2-1)</f>
        <v>0</v>
      </c>
      <c r="D62" s="23">
        <f ca="1">COUNTIFS('Sales Appointments - Raw'!$I:$I,'Consultants - By Rep'!$A62,'Sales Appointments - Raw'!$E:$E,'Consultants - By Rep'!$B$2-1,'Sales Appointments - Raw'!$J:$J,TRUE)</f>
        <v>0</v>
      </c>
      <c r="E62" s="23">
        <f ca="1">SUMIFS('Sales Appointments - Raw'!$O:$O,'Sales Appointments - Raw'!$I:$I,'Consultants - By Rep'!$A62,'Sales Appointments - Raw'!$E:$E,'Consultants - By Rep'!$B$2-1)</f>
        <v>0</v>
      </c>
      <c r="F62" s="20">
        <f t="shared" ca="1" si="3"/>
        <v>0</v>
      </c>
      <c r="G62" s="20">
        <f ca="1">MIN(IFERROR(H62/(E62-SUMIFS('Sales Appointments - Raw'!$P:$P,'Sales Appointments - Raw'!$E:$E,'Consultants - By Rep'!$B$2-1,'Sales Appointments - Raw'!$I:$I,'Consultants - By Rep'!$A62)),0),1)</f>
        <v>0</v>
      </c>
      <c r="H62" s="23">
        <f ca="1">COUNTIFS('Opportunities - Raw'!$F:$F,'Consultants - By Rep'!$A62,'Opportunities - Raw'!$B:$B,'Consultants - By Rep'!$B$2-1)</f>
        <v>0</v>
      </c>
      <c r="I62" s="23">
        <f ca="1">COUNTIFS('CAD Appointments - Raw'!$H:$H,"Good to Go",'CAD Appointments - Raw'!$E:$E,'Consultants - By Rep'!$A62,'CAD Appointments - Raw'!$G:$G,'Consultants - By Rep'!$B$2-1)</f>
        <v>0</v>
      </c>
      <c r="J62" s="23">
        <f ca="1">COUNTIFS('Opportunities - Raw'!$F:$F,'Consultants - By Rep'!$A62,'Opportunities - Raw'!$H:$H,'Consultants - By Rep'!$B$2-1)</f>
        <v>0</v>
      </c>
      <c r="K62" s="34">
        <f ca="1">COUNTIFS('Opportunities - Raw'!$F:$F,'Consultants - By Rep'!$A62,'Opportunities - Raw'!$I:$I,'Consultants - By Rep'!$B$2-1)</f>
        <v>0</v>
      </c>
      <c r="L62" s="33">
        <f ca="1">COUNTIFS('Sales Appointments - Raw'!$I:$I,'Consultants - By Rep'!$A62,'Sales Appointments - Raw'!$E:$E,"&gt;="&amp;'Consultants - By Rep'!$B$3)</f>
        <v>0</v>
      </c>
      <c r="M62" s="23">
        <f ca="1">COUNTIFS('Sales Appointments - Raw'!$I:$I,'Consultants - By Rep'!$A62,'Sales Appointments - Raw'!$E:$E,"&gt;="&amp;'Consultants - By Rep'!$B$3,'Sales Appointments - Raw'!$J:$J,TRUE)</f>
        <v>0</v>
      </c>
      <c r="N62" s="23">
        <f ca="1">SUMIFS('Sales Appointments - Raw'!$O:$O,'Sales Appointments - Raw'!$I:$I,'Consultants - By Rep'!$A62,'Sales Appointments - Raw'!$E:$E,"&gt;="&amp;'Consultants - By Rep'!$B$3)</f>
        <v>0</v>
      </c>
      <c r="O62" s="20">
        <f t="shared" ca="1" si="4"/>
        <v>0</v>
      </c>
      <c r="P62" s="20">
        <f ca="1">MIN(IFERROR(Q62/(N62-SUMIFS('Sales Appointments - Raw'!$P:$P,'Sales Appointments - Raw'!$E:$E,"&gt;="&amp;'Consultants - By Rep'!$B$3,'Sales Appointments - Raw'!$I:$I,'Consultants - By Rep'!$A62)),0),1)</f>
        <v>0</v>
      </c>
      <c r="Q62" s="23">
        <f ca="1">COUNTIFS('Opportunities - Raw'!$F:$F,'Consultants - By Rep'!$A62,'Opportunities - Raw'!$B:$B,"&gt;="&amp;'Consultants - By Rep'!$B$3)</f>
        <v>0</v>
      </c>
      <c r="R62" s="23">
        <f ca="1">COUNTIFS('CAD Appointments - Raw'!$H:$H,"Good to Go",'CAD Appointments - Raw'!$E:$E,'Consultants - By Rep'!$A62,'CAD Appointments - Raw'!$G:$G,"&gt;="&amp;'Consultants - By Rep'!$B$3)</f>
        <v>0</v>
      </c>
      <c r="S62" s="23">
        <f ca="1">COUNTIFS('Opportunities - Raw'!$F:$F,'Consultants - By Rep'!$A62,'Opportunities - Raw'!$H:$H,"&gt;="&amp;'Consultants - By Rep'!$B$3)</f>
        <v>0</v>
      </c>
      <c r="T62" s="34">
        <f ca="1">COUNTIFS('Opportunities - Raw'!$F:$F,'Consultants - By Rep'!$A62,'Opportunities - Raw'!$I:$I,"&gt;="&amp;'Consultants - By Rep'!$B$3)</f>
        <v>0</v>
      </c>
      <c r="U62" s="33">
        <f ca="1">COUNTIFS('Sales Appointments - Raw'!$I:$I,'Consultants - By Rep'!$A62,'Sales Appointments - Raw'!$E:$E,"&gt;="&amp;'Consultants - By Rep'!$B$4)</f>
        <v>0</v>
      </c>
      <c r="V62" s="23">
        <f ca="1">COUNTIFS('Sales Appointments - Raw'!$I:$I,'Consultants - By Rep'!$A62,'Sales Appointments - Raw'!$E:$E,"&gt;="&amp;'Consultants - By Rep'!$B$4,'Sales Appointments - Raw'!$J:$J,TRUE)</f>
        <v>0</v>
      </c>
      <c r="W62" s="23">
        <f ca="1">SUMIFS('Sales Appointments - Raw'!$O:$O,'Sales Appointments - Raw'!$I:$I,'Consultants - By Rep'!$A62,'Sales Appointments - Raw'!$E:$E,"&gt;="&amp;'Consultants - By Rep'!$B$4)</f>
        <v>0</v>
      </c>
      <c r="X62" s="20">
        <f t="shared" ca="1" si="5"/>
        <v>0</v>
      </c>
      <c r="Y62" s="20">
        <f ca="1">MIN(IFERROR(Z62/(W62-SUMIFS('Sales Appointments - Raw'!$P:$P,'Sales Appointments - Raw'!$E:$E,"&gt;="&amp;'Consultants - By Rep'!$B$4,'Sales Appointments - Raw'!$I:$I,'Consultants - By Rep'!$A62)),0),1)</f>
        <v>0</v>
      </c>
      <c r="Z62" s="23">
        <f ca="1">COUNTIFS('Opportunities - Raw'!$F:$F,'Consultants - By Rep'!$A62,'Opportunities - Raw'!$B:$B,"&gt;="&amp;'Consultants - By Rep'!$B$4)</f>
        <v>0</v>
      </c>
      <c r="AA62" s="23">
        <f ca="1">COUNTIFS('Opportunities - Raw'!$F:$F,'Consultants - By Rep'!$A62,'Opportunities - Raw'!$H:$H,"&gt;="&amp;'Consultants - By Rep'!$B$4)</f>
        <v>0</v>
      </c>
      <c r="AB62" s="23">
        <f ca="1">COUNTIFS('CAD Appointments - Raw'!$H:$H,"Good to Go",'CAD Appointments - Raw'!$E:$E,'Consultants - By Rep'!$A62,'CAD Appointments - Raw'!$G:$G,"&gt;="&amp;'Consultants - By Rep'!$B$4)</f>
        <v>0</v>
      </c>
      <c r="AC62" s="20">
        <f ca="1">MIN(IFERROR(AB62/COUNTIFS('CAD Appointments - Raw'!$E:$E,'Consultants - By Rep'!$A62,'CAD Appointments - Raw'!$G:$G,"&gt;="&amp;'Consultants - By Rep'!$B$4),0),1)</f>
        <v>0</v>
      </c>
      <c r="AD62" s="34">
        <f ca="1">COUNTIFS('Opportunities - Raw'!$F:$F,'Consultants - By Rep'!$A62,'Opportunities - Raw'!$I:$I,"&gt;="&amp;'Consultants - By Rep'!$B$4)</f>
        <v>0</v>
      </c>
    </row>
    <row r="63" spans="1:30" x14ac:dyDescent="0.3">
      <c r="A63" s="6"/>
      <c r="B63" s="6"/>
      <c r="C63" s="33">
        <f ca="1">COUNTIFS('Sales Appointments - Raw'!$I:$I,'Consultants - By Rep'!$A63,'Sales Appointments - Raw'!$E:$E,'Consultants - By Rep'!$B$2-1)</f>
        <v>0</v>
      </c>
      <c r="D63" s="23">
        <f ca="1">COUNTIFS('Sales Appointments - Raw'!$I:$I,'Consultants - By Rep'!$A63,'Sales Appointments - Raw'!$E:$E,'Consultants - By Rep'!$B$2-1,'Sales Appointments - Raw'!$J:$J,TRUE)</f>
        <v>0</v>
      </c>
      <c r="E63" s="23">
        <f ca="1">SUMIFS('Sales Appointments - Raw'!$O:$O,'Sales Appointments - Raw'!$I:$I,'Consultants - By Rep'!$A63,'Sales Appointments - Raw'!$E:$E,'Consultants - By Rep'!$B$2-1)</f>
        <v>0</v>
      </c>
      <c r="F63" s="20">
        <f t="shared" ca="1" si="3"/>
        <v>0</v>
      </c>
      <c r="G63" s="20">
        <f ca="1">MIN(IFERROR(H63/(E63-SUMIFS('Sales Appointments - Raw'!$P:$P,'Sales Appointments - Raw'!$E:$E,'Consultants - By Rep'!$B$2-1,'Sales Appointments - Raw'!$I:$I,'Consultants - By Rep'!$A63)),0),1)</f>
        <v>0</v>
      </c>
      <c r="H63" s="23">
        <f ca="1">COUNTIFS('Opportunities - Raw'!$F:$F,'Consultants - By Rep'!$A63,'Opportunities - Raw'!$B:$B,'Consultants - By Rep'!$B$2-1)</f>
        <v>0</v>
      </c>
      <c r="I63" s="23">
        <f ca="1">COUNTIFS('CAD Appointments - Raw'!$H:$H,"Good to Go",'CAD Appointments - Raw'!$E:$E,'Consultants - By Rep'!$A63,'CAD Appointments - Raw'!$G:$G,'Consultants - By Rep'!$B$2-1)</f>
        <v>0</v>
      </c>
      <c r="J63" s="23">
        <f ca="1">COUNTIFS('Opportunities - Raw'!$F:$F,'Consultants - By Rep'!$A63,'Opportunities - Raw'!$H:$H,'Consultants - By Rep'!$B$2-1)</f>
        <v>0</v>
      </c>
      <c r="K63" s="34">
        <f ca="1">COUNTIFS('Opportunities - Raw'!$F:$F,'Consultants - By Rep'!$A63,'Opportunities - Raw'!$I:$I,'Consultants - By Rep'!$B$2-1)</f>
        <v>0</v>
      </c>
      <c r="L63" s="33">
        <f ca="1">COUNTIFS('Sales Appointments - Raw'!$I:$I,'Consultants - By Rep'!$A63,'Sales Appointments - Raw'!$E:$E,"&gt;="&amp;'Consultants - By Rep'!$B$3)</f>
        <v>0</v>
      </c>
      <c r="M63" s="23">
        <f ca="1">COUNTIFS('Sales Appointments - Raw'!$I:$I,'Consultants - By Rep'!$A63,'Sales Appointments - Raw'!$E:$E,"&gt;="&amp;'Consultants - By Rep'!$B$3,'Sales Appointments - Raw'!$J:$J,TRUE)</f>
        <v>0</v>
      </c>
      <c r="N63" s="23">
        <f ca="1">SUMIFS('Sales Appointments - Raw'!$O:$O,'Sales Appointments - Raw'!$I:$I,'Consultants - By Rep'!$A63,'Sales Appointments - Raw'!$E:$E,"&gt;="&amp;'Consultants - By Rep'!$B$3)</f>
        <v>0</v>
      </c>
      <c r="O63" s="20">
        <f t="shared" ca="1" si="4"/>
        <v>0</v>
      </c>
      <c r="P63" s="20">
        <f ca="1">MIN(IFERROR(Q63/(N63-SUMIFS('Sales Appointments - Raw'!$P:$P,'Sales Appointments - Raw'!$E:$E,"&gt;="&amp;'Consultants - By Rep'!$B$3,'Sales Appointments - Raw'!$I:$I,'Consultants - By Rep'!$A63)),0),1)</f>
        <v>0</v>
      </c>
      <c r="Q63" s="23">
        <f ca="1">COUNTIFS('Opportunities - Raw'!$F:$F,'Consultants - By Rep'!$A63,'Opportunities - Raw'!$B:$B,"&gt;="&amp;'Consultants - By Rep'!$B$3)</f>
        <v>0</v>
      </c>
      <c r="R63" s="23">
        <f ca="1">COUNTIFS('CAD Appointments - Raw'!$H:$H,"Good to Go",'CAD Appointments - Raw'!$E:$E,'Consultants - By Rep'!$A63,'CAD Appointments - Raw'!$G:$G,"&gt;="&amp;'Consultants - By Rep'!$B$3)</f>
        <v>0</v>
      </c>
      <c r="S63" s="23">
        <f ca="1">COUNTIFS('Opportunities - Raw'!$F:$F,'Consultants - By Rep'!$A63,'Opportunities - Raw'!$H:$H,"&gt;="&amp;'Consultants - By Rep'!$B$3)</f>
        <v>0</v>
      </c>
      <c r="T63" s="34">
        <f ca="1">COUNTIFS('Opportunities - Raw'!$F:$F,'Consultants - By Rep'!$A63,'Opportunities - Raw'!$I:$I,"&gt;="&amp;'Consultants - By Rep'!$B$3)</f>
        <v>0</v>
      </c>
      <c r="U63" s="33">
        <f ca="1">COUNTIFS('Sales Appointments - Raw'!$I:$I,'Consultants - By Rep'!$A63,'Sales Appointments - Raw'!$E:$E,"&gt;="&amp;'Consultants - By Rep'!$B$4)</f>
        <v>0</v>
      </c>
      <c r="V63" s="23">
        <f ca="1">COUNTIFS('Sales Appointments - Raw'!$I:$I,'Consultants - By Rep'!$A63,'Sales Appointments - Raw'!$E:$E,"&gt;="&amp;'Consultants - By Rep'!$B$4,'Sales Appointments - Raw'!$J:$J,TRUE)</f>
        <v>0</v>
      </c>
      <c r="W63" s="23">
        <f ca="1">SUMIFS('Sales Appointments - Raw'!$O:$O,'Sales Appointments - Raw'!$I:$I,'Consultants - By Rep'!$A63,'Sales Appointments - Raw'!$E:$E,"&gt;="&amp;'Consultants - By Rep'!$B$4)</f>
        <v>0</v>
      </c>
      <c r="X63" s="20">
        <f t="shared" ca="1" si="5"/>
        <v>0</v>
      </c>
      <c r="Y63" s="20">
        <f ca="1">MIN(IFERROR(Z63/(W63-SUMIFS('Sales Appointments - Raw'!$P:$P,'Sales Appointments - Raw'!$E:$E,"&gt;="&amp;'Consultants - By Rep'!$B$4,'Sales Appointments - Raw'!$I:$I,'Consultants - By Rep'!$A63)),0),1)</f>
        <v>0</v>
      </c>
      <c r="Z63" s="23">
        <f ca="1">COUNTIFS('Opportunities - Raw'!$F:$F,'Consultants - By Rep'!$A63,'Opportunities - Raw'!$B:$B,"&gt;="&amp;'Consultants - By Rep'!$B$4)</f>
        <v>0</v>
      </c>
      <c r="AA63" s="23">
        <f ca="1">COUNTIFS('Opportunities - Raw'!$F:$F,'Consultants - By Rep'!$A63,'Opportunities - Raw'!$H:$H,"&gt;="&amp;'Consultants - By Rep'!$B$4)</f>
        <v>0</v>
      </c>
      <c r="AB63" s="23">
        <f ca="1">COUNTIFS('CAD Appointments - Raw'!$H:$H,"Good to Go",'CAD Appointments - Raw'!$E:$E,'Consultants - By Rep'!$A63,'CAD Appointments - Raw'!$G:$G,"&gt;="&amp;'Consultants - By Rep'!$B$4)</f>
        <v>0</v>
      </c>
      <c r="AC63" s="20">
        <f ca="1">MIN(IFERROR(AB63/COUNTIFS('CAD Appointments - Raw'!$E:$E,'Consultants - By Rep'!$A63,'CAD Appointments - Raw'!$G:$G,"&gt;="&amp;'Consultants - By Rep'!$B$4),0),1)</f>
        <v>0</v>
      </c>
      <c r="AD63" s="34">
        <f ca="1">COUNTIFS('Opportunities - Raw'!$F:$F,'Consultants - By Rep'!$A63,'Opportunities - Raw'!$I:$I,"&gt;="&amp;'Consultants - By Rep'!$B$4)</f>
        <v>0</v>
      </c>
    </row>
    <row r="64" spans="1:30" x14ac:dyDescent="0.3">
      <c r="A64" s="6"/>
      <c r="B64" s="6"/>
      <c r="C64" s="33">
        <f ca="1">COUNTIFS('Sales Appointments - Raw'!$I:$I,'Consultants - By Rep'!$A64,'Sales Appointments - Raw'!$E:$E,'Consultants - By Rep'!$B$2-1)</f>
        <v>0</v>
      </c>
      <c r="D64" s="23">
        <f ca="1">COUNTIFS('Sales Appointments - Raw'!$I:$I,'Consultants - By Rep'!$A64,'Sales Appointments - Raw'!$E:$E,'Consultants - By Rep'!$B$2-1,'Sales Appointments - Raw'!$J:$J,TRUE)</f>
        <v>0</v>
      </c>
      <c r="E64" s="23">
        <f ca="1">SUMIFS('Sales Appointments - Raw'!$O:$O,'Sales Appointments - Raw'!$I:$I,'Consultants - By Rep'!$A64,'Sales Appointments - Raw'!$E:$E,'Consultants - By Rep'!$B$2-1)</f>
        <v>0</v>
      </c>
      <c r="F64" s="20">
        <f t="shared" ca="1" si="3"/>
        <v>0</v>
      </c>
      <c r="G64" s="20">
        <f ca="1">MIN(IFERROR(H64/(E64-SUMIFS('Sales Appointments - Raw'!$P:$P,'Sales Appointments - Raw'!$E:$E,'Consultants - By Rep'!$B$2-1,'Sales Appointments - Raw'!$I:$I,'Consultants - By Rep'!$A64)),0),1)</f>
        <v>0</v>
      </c>
      <c r="H64" s="23">
        <f ca="1">COUNTIFS('Opportunities - Raw'!$F:$F,'Consultants - By Rep'!$A64,'Opportunities - Raw'!$B:$B,'Consultants - By Rep'!$B$2-1)</f>
        <v>0</v>
      </c>
      <c r="I64" s="23">
        <f ca="1">COUNTIFS('CAD Appointments - Raw'!$H:$H,"Good to Go",'CAD Appointments - Raw'!$E:$E,'Consultants - By Rep'!$A64,'CAD Appointments - Raw'!$G:$G,'Consultants - By Rep'!$B$2-1)</f>
        <v>0</v>
      </c>
      <c r="J64" s="23">
        <f ca="1">COUNTIFS('Opportunities - Raw'!$F:$F,'Consultants - By Rep'!$A64,'Opportunities - Raw'!$H:$H,'Consultants - By Rep'!$B$2-1)</f>
        <v>0</v>
      </c>
      <c r="K64" s="34">
        <f ca="1">COUNTIFS('Opportunities - Raw'!$F:$F,'Consultants - By Rep'!$A64,'Opportunities - Raw'!$I:$I,'Consultants - By Rep'!$B$2-1)</f>
        <v>0</v>
      </c>
      <c r="L64" s="33">
        <f ca="1">COUNTIFS('Sales Appointments - Raw'!$I:$I,'Consultants - By Rep'!$A64,'Sales Appointments - Raw'!$E:$E,"&gt;="&amp;'Consultants - By Rep'!$B$3)</f>
        <v>0</v>
      </c>
      <c r="M64" s="23">
        <f ca="1">COUNTIFS('Sales Appointments - Raw'!$I:$I,'Consultants - By Rep'!$A64,'Sales Appointments - Raw'!$E:$E,"&gt;="&amp;'Consultants - By Rep'!$B$3,'Sales Appointments - Raw'!$J:$J,TRUE)</f>
        <v>0</v>
      </c>
      <c r="N64" s="23">
        <f ca="1">SUMIFS('Sales Appointments - Raw'!$O:$O,'Sales Appointments - Raw'!$I:$I,'Consultants - By Rep'!$A64,'Sales Appointments - Raw'!$E:$E,"&gt;="&amp;'Consultants - By Rep'!$B$3)</f>
        <v>0</v>
      </c>
      <c r="O64" s="20">
        <f t="shared" ca="1" si="4"/>
        <v>0</v>
      </c>
      <c r="P64" s="20">
        <f ca="1">MIN(IFERROR(Q64/(N64-SUMIFS('Sales Appointments - Raw'!$P:$P,'Sales Appointments - Raw'!$E:$E,"&gt;="&amp;'Consultants - By Rep'!$B$3,'Sales Appointments - Raw'!$I:$I,'Consultants - By Rep'!$A64)),0),1)</f>
        <v>0</v>
      </c>
      <c r="Q64" s="23">
        <f ca="1">COUNTIFS('Opportunities - Raw'!$F:$F,'Consultants - By Rep'!$A64,'Opportunities - Raw'!$B:$B,"&gt;="&amp;'Consultants - By Rep'!$B$3)</f>
        <v>0</v>
      </c>
      <c r="R64" s="23">
        <f ca="1">COUNTIFS('CAD Appointments - Raw'!$H:$H,"Good to Go",'CAD Appointments - Raw'!$E:$E,'Consultants - By Rep'!$A64,'CAD Appointments - Raw'!$G:$G,"&gt;="&amp;'Consultants - By Rep'!$B$3)</f>
        <v>0</v>
      </c>
      <c r="S64" s="23">
        <f ca="1">COUNTIFS('Opportunities - Raw'!$F:$F,'Consultants - By Rep'!$A64,'Opportunities - Raw'!$H:$H,"&gt;="&amp;'Consultants - By Rep'!$B$3)</f>
        <v>0</v>
      </c>
      <c r="T64" s="34">
        <f ca="1">COUNTIFS('Opportunities - Raw'!$F:$F,'Consultants - By Rep'!$A64,'Opportunities - Raw'!$I:$I,"&gt;="&amp;'Consultants - By Rep'!$B$3)</f>
        <v>0</v>
      </c>
      <c r="U64" s="33">
        <f ca="1">COUNTIFS('Sales Appointments - Raw'!$I:$I,'Consultants - By Rep'!$A64,'Sales Appointments - Raw'!$E:$E,"&gt;="&amp;'Consultants - By Rep'!$B$4)</f>
        <v>0</v>
      </c>
      <c r="V64" s="23">
        <f ca="1">COUNTIFS('Sales Appointments - Raw'!$I:$I,'Consultants - By Rep'!$A64,'Sales Appointments - Raw'!$E:$E,"&gt;="&amp;'Consultants - By Rep'!$B$4,'Sales Appointments - Raw'!$J:$J,TRUE)</f>
        <v>0</v>
      </c>
      <c r="W64" s="23">
        <f ca="1">SUMIFS('Sales Appointments - Raw'!$O:$O,'Sales Appointments - Raw'!$I:$I,'Consultants - By Rep'!$A64,'Sales Appointments - Raw'!$E:$E,"&gt;="&amp;'Consultants - By Rep'!$B$4)</f>
        <v>0</v>
      </c>
      <c r="X64" s="20">
        <f t="shared" ca="1" si="5"/>
        <v>0</v>
      </c>
      <c r="Y64" s="20">
        <f ca="1">MIN(IFERROR(Z64/(W64-SUMIFS('Sales Appointments - Raw'!$P:$P,'Sales Appointments - Raw'!$E:$E,"&gt;="&amp;'Consultants - By Rep'!$B$4,'Sales Appointments - Raw'!$I:$I,'Consultants - By Rep'!$A64)),0),1)</f>
        <v>0</v>
      </c>
      <c r="Z64" s="23">
        <f ca="1">COUNTIFS('Opportunities - Raw'!$F:$F,'Consultants - By Rep'!$A64,'Opportunities - Raw'!$B:$B,"&gt;="&amp;'Consultants - By Rep'!$B$4)</f>
        <v>0</v>
      </c>
      <c r="AA64" s="23">
        <f ca="1">COUNTIFS('Opportunities - Raw'!$F:$F,'Consultants - By Rep'!$A64,'Opportunities - Raw'!$H:$H,"&gt;="&amp;'Consultants - By Rep'!$B$4)</f>
        <v>0</v>
      </c>
      <c r="AB64" s="23">
        <f ca="1">COUNTIFS('CAD Appointments - Raw'!$H:$H,"Good to Go",'CAD Appointments - Raw'!$E:$E,'Consultants - By Rep'!$A64,'CAD Appointments - Raw'!$G:$G,"&gt;="&amp;'Consultants - By Rep'!$B$4)</f>
        <v>0</v>
      </c>
      <c r="AC64" s="20">
        <f ca="1">MIN(IFERROR(AB64/COUNTIFS('CAD Appointments - Raw'!$E:$E,'Consultants - By Rep'!$A64,'CAD Appointments - Raw'!$G:$G,"&gt;="&amp;'Consultants - By Rep'!$B$4),0),1)</f>
        <v>0</v>
      </c>
      <c r="AD64" s="34">
        <f ca="1">COUNTIFS('Opportunities - Raw'!$F:$F,'Consultants - By Rep'!$A64,'Opportunities - Raw'!$I:$I,"&gt;="&amp;'Consultants - By Rep'!$B$4)</f>
        <v>0</v>
      </c>
    </row>
    <row r="65" spans="1:30" x14ac:dyDescent="0.3">
      <c r="A65" s="6"/>
      <c r="B65" s="6"/>
      <c r="C65" s="33">
        <f ca="1">COUNTIFS('Sales Appointments - Raw'!$I:$I,'Consultants - By Rep'!$A65,'Sales Appointments - Raw'!$E:$E,'Consultants - By Rep'!$B$2-1)</f>
        <v>0</v>
      </c>
      <c r="D65" s="23">
        <f ca="1">COUNTIFS('Sales Appointments - Raw'!$I:$I,'Consultants - By Rep'!$A65,'Sales Appointments - Raw'!$E:$E,'Consultants - By Rep'!$B$2-1,'Sales Appointments - Raw'!$J:$J,TRUE)</f>
        <v>0</v>
      </c>
      <c r="E65" s="23">
        <f ca="1">SUMIFS('Sales Appointments - Raw'!$O:$O,'Sales Appointments - Raw'!$I:$I,'Consultants - By Rep'!$A65,'Sales Appointments - Raw'!$E:$E,'Consultants - By Rep'!$B$2-1)</f>
        <v>0</v>
      </c>
      <c r="F65" s="20">
        <f t="shared" ca="1" si="3"/>
        <v>0</v>
      </c>
      <c r="G65" s="20">
        <f ca="1">MIN(IFERROR(H65/(E65-SUMIFS('Sales Appointments - Raw'!$P:$P,'Sales Appointments - Raw'!$E:$E,'Consultants - By Rep'!$B$2-1,'Sales Appointments - Raw'!$I:$I,'Consultants - By Rep'!$A65)),0),1)</f>
        <v>0</v>
      </c>
      <c r="H65" s="23">
        <f ca="1">COUNTIFS('Opportunities - Raw'!$F:$F,'Consultants - By Rep'!$A65,'Opportunities - Raw'!$B:$B,'Consultants - By Rep'!$B$2-1)</f>
        <v>0</v>
      </c>
      <c r="I65" s="23">
        <f ca="1">COUNTIFS('CAD Appointments - Raw'!$H:$H,"Good to Go",'CAD Appointments - Raw'!$E:$E,'Consultants - By Rep'!$A65,'CAD Appointments - Raw'!$G:$G,'Consultants - By Rep'!$B$2-1)</f>
        <v>0</v>
      </c>
      <c r="J65" s="23">
        <f ca="1">COUNTIFS('Opportunities - Raw'!$F:$F,'Consultants - By Rep'!$A65,'Opportunities - Raw'!$H:$H,'Consultants - By Rep'!$B$2-1)</f>
        <v>0</v>
      </c>
      <c r="K65" s="34">
        <f ca="1">COUNTIFS('Opportunities - Raw'!$F:$F,'Consultants - By Rep'!$A65,'Opportunities - Raw'!$I:$I,'Consultants - By Rep'!$B$2-1)</f>
        <v>0</v>
      </c>
      <c r="L65" s="33">
        <f ca="1">COUNTIFS('Sales Appointments - Raw'!$I:$I,'Consultants - By Rep'!$A65,'Sales Appointments - Raw'!$E:$E,"&gt;="&amp;'Consultants - By Rep'!$B$3)</f>
        <v>0</v>
      </c>
      <c r="M65" s="23">
        <f ca="1">COUNTIFS('Sales Appointments - Raw'!$I:$I,'Consultants - By Rep'!$A65,'Sales Appointments - Raw'!$E:$E,"&gt;="&amp;'Consultants - By Rep'!$B$3,'Sales Appointments - Raw'!$J:$J,TRUE)</f>
        <v>0</v>
      </c>
      <c r="N65" s="23">
        <f ca="1">SUMIFS('Sales Appointments - Raw'!$O:$O,'Sales Appointments - Raw'!$I:$I,'Consultants - By Rep'!$A65,'Sales Appointments - Raw'!$E:$E,"&gt;="&amp;'Consultants - By Rep'!$B$3)</f>
        <v>0</v>
      </c>
      <c r="O65" s="20">
        <f t="shared" ca="1" si="4"/>
        <v>0</v>
      </c>
      <c r="P65" s="20">
        <f ca="1">MIN(IFERROR(Q65/(N65-SUMIFS('Sales Appointments - Raw'!$P:$P,'Sales Appointments - Raw'!$E:$E,"&gt;="&amp;'Consultants - By Rep'!$B$3,'Sales Appointments - Raw'!$I:$I,'Consultants - By Rep'!$A65)),0),1)</f>
        <v>0</v>
      </c>
      <c r="Q65" s="23">
        <f ca="1">COUNTIFS('Opportunities - Raw'!$F:$F,'Consultants - By Rep'!$A65,'Opportunities - Raw'!$B:$B,"&gt;="&amp;'Consultants - By Rep'!$B$3)</f>
        <v>0</v>
      </c>
      <c r="R65" s="23">
        <f ca="1">COUNTIFS('CAD Appointments - Raw'!$H:$H,"Good to Go",'CAD Appointments - Raw'!$E:$E,'Consultants - By Rep'!$A65,'CAD Appointments - Raw'!$G:$G,"&gt;="&amp;'Consultants - By Rep'!$B$3)</f>
        <v>0</v>
      </c>
      <c r="S65" s="23">
        <f ca="1">COUNTIFS('Opportunities - Raw'!$F:$F,'Consultants - By Rep'!$A65,'Opportunities - Raw'!$H:$H,"&gt;="&amp;'Consultants - By Rep'!$B$3)</f>
        <v>0</v>
      </c>
      <c r="T65" s="34">
        <f ca="1">COUNTIFS('Opportunities - Raw'!$F:$F,'Consultants - By Rep'!$A65,'Opportunities - Raw'!$I:$I,"&gt;="&amp;'Consultants - By Rep'!$B$3)</f>
        <v>0</v>
      </c>
      <c r="U65" s="33">
        <f ca="1">COUNTIFS('Sales Appointments - Raw'!$I:$I,'Consultants - By Rep'!$A65,'Sales Appointments - Raw'!$E:$E,"&gt;="&amp;'Consultants - By Rep'!$B$4)</f>
        <v>0</v>
      </c>
      <c r="V65" s="23">
        <f ca="1">COUNTIFS('Sales Appointments - Raw'!$I:$I,'Consultants - By Rep'!$A65,'Sales Appointments - Raw'!$E:$E,"&gt;="&amp;'Consultants - By Rep'!$B$4,'Sales Appointments - Raw'!$J:$J,TRUE)</f>
        <v>0</v>
      </c>
      <c r="W65" s="23">
        <f ca="1">SUMIFS('Sales Appointments - Raw'!$O:$O,'Sales Appointments - Raw'!$I:$I,'Consultants - By Rep'!$A65,'Sales Appointments - Raw'!$E:$E,"&gt;="&amp;'Consultants - By Rep'!$B$4)</f>
        <v>0</v>
      </c>
      <c r="X65" s="20">
        <f t="shared" ca="1" si="5"/>
        <v>0</v>
      </c>
      <c r="Y65" s="20">
        <f ca="1">MIN(IFERROR(Z65/(W65-SUMIFS('Sales Appointments - Raw'!$P:$P,'Sales Appointments - Raw'!$E:$E,"&gt;="&amp;'Consultants - By Rep'!$B$4,'Sales Appointments - Raw'!$I:$I,'Consultants - By Rep'!$A65)),0),1)</f>
        <v>0</v>
      </c>
      <c r="Z65" s="23">
        <f ca="1">COUNTIFS('Opportunities - Raw'!$F:$F,'Consultants - By Rep'!$A65,'Opportunities - Raw'!$B:$B,"&gt;="&amp;'Consultants - By Rep'!$B$4)</f>
        <v>0</v>
      </c>
      <c r="AA65" s="23">
        <f ca="1">COUNTIFS('Opportunities - Raw'!$F:$F,'Consultants - By Rep'!$A65,'Opportunities - Raw'!$H:$H,"&gt;="&amp;'Consultants - By Rep'!$B$4)</f>
        <v>0</v>
      </c>
      <c r="AB65" s="23">
        <f ca="1">COUNTIFS('CAD Appointments - Raw'!$H:$H,"Good to Go",'CAD Appointments - Raw'!$E:$E,'Consultants - By Rep'!$A65,'CAD Appointments - Raw'!$G:$G,"&gt;="&amp;'Consultants - By Rep'!$B$4)</f>
        <v>0</v>
      </c>
      <c r="AC65" s="20">
        <f ca="1">MIN(IFERROR(AB65/COUNTIFS('CAD Appointments - Raw'!$E:$E,'Consultants - By Rep'!$A65,'CAD Appointments - Raw'!$G:$G,"&gt;="&amp;'Consultants - By Rep'!$B$4),0),1)</f>
        <v>0</v>
      </c>
      <c r="AD65" s="34">
        <f ca="1">COUNTIFS('Opportunities - Raw'!$F:$F,'Consultants - By Rep'!$A65,'Opportunities - Raw'!$I:$I,"&gt;="&amp;'Consultants - By Rep'!$B$4)</f>
        <v>0</v>
      </c>
    </row>
    <row r="66" spans="1:30" x14ac:dyDescent="0.3">
      <c r="A66" s="6"/>
      <c r="B66" s="6"/>
      <c r="C66" s="33">
        <f ca="1">COUNTIFS('Sales Appointments - Raw'!$I:$I,'Consultants - By Rep'!$A66,'Sales Appointments - Raw'!$E:$E,'Consultants - By Rep'!$B$2-1)</f>
        <v>0</v>
      </c>
      <c r="D66" s="23">
        <f ca="1">COUNTIFS('Sales Appointments - Raw'!$I:$I,'Consultants - By Rep'!$A66,'Sales Appointments - Raw'!$E:$E,'Consultants - By Rep'!$B$2-1,'Sales Appointments - Raw'!$J:$J,TRUE)</f>
        <v>0</v>
      </c>
      <c r="E66" s="23">
        <f ca="1">SUMIFS('Sales Appointments - Raw'!$O:$O,'Sales Appointments - Raw'!$I:$I,'Consultants - By Rep'!$A66,'Sales Appointments - Raw'!$E:$E,'Consultants - By Rep'!$B$2-1)</f>
        <v>0</v>
      </c>
      <c r="F66" s="20">
        <f t="shared" ca="1" si="3"/>
        <v>0</v>
      </c>
      <c r="G66" s="20">
        <f ca="1">MIN(IFERROR(H66/(E66-SUMIFS('Sales Appointments - Raw'!$P:$P,'Sales Appointments - Raw'!$E:$E,'Consultants - By Rep'!$B$2-1,'Sales Appointments - Raw'!$I:$I,'Consultants - By Rep'!$A66)),0),1)</f>
        <v>0</v>
      </c>
      <c r="H66" s="23">
        <f ca="1">COUNTIFS('Opportunities - Raw'!$F:$F,'Consultants - By Rep'!$A66,'Opportunities - Raw'!$B:$B,'Consultants - By Rep'!$B$2-1)</f>
        <v>0</v>
      </c>
      <c r="I66" s="23">
        <f ca="1">COUNTIFS('CAD Appointments - Raw'!$H:$H,"Good to Go",'CAD Appointments - Raw'!$E:$E,'Consultants - By Rep'!$A66,'CAD Appointments - Raw'!$G:$G,'Consultants - By Rep'!$B$2-1)</f>
        <v>0</v>
      </c>
      <c r="J66" s="23">
        <f ca="1">COUNTIFS('Opportunities - Raw'!$F:$F,'Consultants - By Rep'!$A66,'Opportunities - Raw'!$H:$H,'Consultants - By Rep'!$B$2-1)</f>
        <v>0</v>
      </c>
      <c r="K66" s="34">
        <f ca="1">COUNTIFS('Opportunities - Raw'!$F:$F,'Consultants - By Rep'!$A66,'Opportunities - Raw'!$I:$I,'Consultants - By Rep'!$B$2-1)</f>
        <v>0</v>
      </c>
      <c r="L66" s="33">
        <f ca="1">COUNTIFS('Sales Appointments - Raw'!$I:$I,'Consultants - By Rep'!$A66,'Sales Appointments - Raw'!$E:$E,"&gt;="&amp;'Consultants - By Rep'!$B$3)</f>
        <v>0</v>
      </c>
      <c r="M66" s="23">
        <f ca="1">COUNTIFS('Sales Appointments - Raw'!$I:$I,'Consultants - By Rep'!$A66,'Sales Appointments - Raw'!$E:$E,"&gt;="&amp;'Consultants - By Rep'!$B$3,'Sales Appointments - Raw'!$J:$J,TRUE)</f>
        <v>0</v>
      </c>
      <c r="N66" s="23">
        <f ca="1">SUMIFS('Sales Appointments - Raw'!$O:$O,'Sales Appointments - Raw'!$I:$I,'Consultants - By Rep'!$A66,'Sales Appointments - Raw'!$E:$E,"&gt;="&amp;'Consultants - By Rep'!$B$3)</f>
        <v>0</v>
      </c>
      <c r="O66" s="20">
        <f t="shared" ca="1" si="4"/>
        <v>0</v>
      </c>
      <c r="P66" s="20">
        <f ca="1">MIN(IFERROR(Q66/(N66-SUMIFS('Sales Appointments - Raw'!$P:$P,'Sales Appointments - Raw'!$E:$E,"&gt;="&amp;'Consultants - By Rep'!$B$3,'Sales Appointments - Raw'!$I:$I,'Consultants - By Rep'!$A66)),0),1)</f>
        <v>0</v>
      </c>
      <c r="Q66" s="23">
        <f ca="1">COUNTIFS('Opportunities - Raw'!$F:$F,'Consultants - By Rep'!$A66,'Opportunities - Raw'!$B:$B,"&gt;="&amp;'Consultants - By Rep'!$B$3)</f>
        <v>0</v>
      </c>
      <c r="R66" s="23">
        <f ca="1">COUNTIFS('CAD Appointments - Raw'!$H:$H,"Good to Go",'CAD Appointments - Raw'!$E:$E,'Consultants - By Rep'!$A66,'CAD Appointments - Raw'!$G:$G,"&gt;="&amp;'Consultants - By Rep'!$B$3)</f>
        <v>0</v>
      </c>
      <c r="S66" s="23">
        <f ca="1">COUNTIFS('Opportunities - Raw'!$F:$F,'Consultants - By Rep'!$A66,'Opportunities - Raw'!$H:$H,"&gt;="&amp;'Consultants - By Rep'!$B$3)</f>
        <v>0</v>
      </c>
      <c r="T66" s="34">
        <f ca="1">COUNTIFS('Opportunities - Raw'!$F:$F,'Consultants - By Rep'!$A66,'Opportunities - Raw'!$I:$I,"&gt;="&amp;'Consultants - By Rep'!$B$3)</f>
        <v>0</v>
      </c>
      <c r="U66" s="33">
        <f ca="1">COUNTIFS('Sales Appointments - Raw'!$I:$I,'Consultants - By Rep'!$A66,'Sales Appointments - Raw'!$E:$E,"&gt;="&amp;'Consultants - By Rep'!$B$4)</f>
        <v>0</v>
      </c>
      <c r="V66" s="23">
        <f ca="1">COUNTIFS('Sales Appointments - Raw'!$I:$I,'Consultants - By Rep'!$A66,'Sales Appointments - Raw'!$E:$E,"&gt;="&amp;'Consultants - By Rep'!$B$4,'Sales Appointments - Raw'!$J:$J,TRUE)</f>
        <v>0</v>
      </c>
      <c r="W66" s="23">
        <f ca="1">SUMIFS('Sales Appointments - Raw'!$O:$O,'Sales Appointments - Raw'!$I:$I,'Consultants - By Rep'!$A66,'Sales Appointments - Raw'!$E:$E,"&gt;="&amp;'Consultants - By Rep'!$B$4)</f>
        <v>0</v>
      </c>
      <c r="X66" s="20">
        <f t="shared" ca="1" si="5"/>
        <v>0</v>
      </c>
      <c r="Y66" s="20">
        <f ca="1">MIN(IFERROR(Z66/(W66-SUMIFS('Sales Appointments - Raw'!$P:$P,'Sales Appointments - Raw'!$E:$E,"&gt;="&amp;'Consultants - By Rep'!$B$4,'Sales Appointments - Raw'!$I:$I,'Consultants - By Rep'!$A66)),0),1)</f>
        <v>0</v>
      </c>
      <c r="Z66" s="23">
        <f ca="1">COUNTIFS('Opportunities - Raw'!$F:$F,'Consultants - By Rep'!$A66,'Opportunities - Raw'!$B:$B,"&gt;="&amp;'Consultants - By Rep'!$B$4)</f>
        <v>0</v>
      </c>
      <c r="AA66" s="23">
        <f ca="1">COUNTIFS('Opportunities - Raw'!$F:$F,'Consultants - By Rep'!$A66,'Opportunities - Raw'!$H:$H,"&gt;="&amp;'Consultants - By Rep'!$B$4)</f>
        <v>0</v>
      </c>
      <c r="AB66" s="23">
        <f ca="1">COUNTIFS('CAD Appointments - Raw'!$H:$H,"Good to Go",'CAD Appointments - Raw'!$E:$E,'Consultants - By Rep'!$A66,'CAD Appointments - Raw'!$G:$G,"&gt;="&amp;'Consultants - By Rep'!$B$4)</f>
        <v>0</v>
      </c>
      <c r="AC66" s="20">
        <f ca="1">MIN(IFERROR(AB66/COUNTIFS('CAD Appointments - Raw'!$E:$E,'Consultants - By Rep'!$A66,'CAD Appointments - Raw'!$G:$G,"&gt;="&amp;'Consultants - By Rep'!$B$4),0),1)</f>
        <v>0</v>
      </c>
      <c r="AD66" s="34">
        <f ca="1">COUNTIFS('Opportunities - Raw'!$F:$F,'Consultants - By Rep'!$A66,'Opportunities - Raw'!$I:$I,"&gt;="&amp;'Consultants - By Rep'!$B$4)</f>
        <v>0</v>
      </c>
    </row>
    <row r="67" spans="1:30" x14ac:dyDescent="0.3">
      <c r="A67" s="6"/>
      <c r="B67" s="6"/>
      <c r="C67" s="33">
        <f ca="1">COUNTIFS('Sales Appointments - Raw'!$I:$I,'Consultants - By Rep'!$A67,'Sales Appointments - Raw'!$E:$E,'Consultants - By Rep'!$B$2-1)</f>
        <v>0</v>
      </c>
      <c r="D67" s="23">
        <f ca="1">COUNTIFS('Sales Appointments - Raw'!$I:$I,'Consultants - By Rep'!$A67,'Sales Appointments - Raw'!$E:$E,'Consultants - By Rep'!$B$2-1,'Sales Appointments - Raw'!$J:$J,TRUE)</f>
        <v>0</v>
      </c>
      <c r="E67" s="23">
        <f ca="1">SUMIFS('Sales Appointments - Raw'!$O:$O,'Sales Appointments - Raw'!$I:$I,'Consultants - By Rep'!$A67,'Sales Appointments - Raw'!$E:$E,'Consultants - By Rep'!$B$2-1)</f>
        <v>0</v>
      </c>
      <c r="F67" s="20">
        <f t="shared" ca="1" si="3"/>
        <v>0</v>
      </c>
      <c r="G67" s="20">
        <f ca="1">MIN(IFERROR(H67/(E67-SUMIFS('Sales Appointments - Raw'!$P:$P,'Sales Appointments - Raw'!$E:$E,'Consultants - By Rep'!$B$2-1,'Sales Appointments - Raw'!$I:$I,'Consultants - By Rep'!$A67)),0),1)</f>
        <v>0</v>
      </c>
      <c r="H67" s="23">
        <f ca="1">COUNTIFS('Opportunities - Raw'!$F:$F,'Consultants - By Rep'!$A67,'Opportunities - Raw'!$B:$B,'Consultants - By Rep'!$B$2-1)</f>
        <v>0</v>
      </c>
      <c r="I67" s="23">
        <f ca="1">COUNTIFS('CAD Appointments - Raw'!$H:$H,"Good to Go",'CAD Appointments - Raw'!$E:$E,'Consultants - By Rep'!$A67,'CAD Appointments - Raw'!$G:$G,'Consultants - By Rep'!$B$2-1)</f>
        <v>0</v>
      </c>
      <c r="J67" s="23">
        <f ca="1">COUNTIFS('Opportunities - Raw'!$F:$F,'Consultants - By Rep'!$A67,'Opportunities - Raw'!$H:$H,'Consultants - By Rep'!$B$2-1)</f>
        <v>0</v>
      </c>
      <c r="K67" s="34">
        <f ca="1">COUNTIFS('Opportunities - Raw'!$F:$F,'Consultants - By Rep'!$A67,'Opportunities - Raw'!$I:$I,'Consultants - By Rep'!$B$2-1)</f>
        <v>0</v>
      </c>
      <c r="L67" s="33">
        <f ca="1">COUNTIFS('Sales Appointments - Raw'!$I:$I,'Consultants - By Rep'!$A67,'Sales Appointments - Raw'!$E:$E,"&gt;="&amp;'Consultants - By Rep'!$B$3)</f>
        <v>0</v>
      </c>
      <c r="M67" s="23">
        <f ca="1">COUNTIFS('Sales Appointments - Raw'!$I:$I,'Consultants - By Rep'!$A67,'Sales Appointments - Raw'!$E:$E,"&gt;="&amp;'Consultants - By Rep'!$B$3,'Sales Appointments - Raw'!$J:$J,TRUE)</f>
        <v>0</v>
      </c>
      <c r="N67" s="23">
        <f ca="1">SUMIFS('Sales Appointments - Raw'!$O:$O,'Sales Appointments - Raw'!$I:$I,'Consultants - By Rep'!$A67,'Sales Appointments - Raw'!$E:$E,"&gt;="&amp;'Consultants - By Rep'!$B$3)</f>
        <v>0</v>
      </c>
      <c r="O67" s="20">
        <f t="shared" ca="1" si="4"/>
        <v>0</v>
      </c>
      <c r="P67" s="20">
        <f ca="1">MIN(IFERROR(Q67/(N67-SUMIFS('Sales Appointments - Raw'!$P:$P,'Sales Appointments - Raw'!$E:$E,"&gt;="&amp;'Consultants - By Rep'!$B$3,'Sales Appointments - Raw'!$I:$I,'Consultants - By Rep'!$A67)),0),1)</f>
        <v>0</v>
      </c>
      <c r="Q67" s="23">
        <f ca="1">COUNTIFS('Opportunities - Raw'!$F:$F,'Consultants - By Rep'!$A67,'Opportunities - Raw'!$B:$B,"&gt;="&amp;'Consultants - By Rep'!$B$3)</f>
        <v>0</v>
      </c>
      <c r="R67" s="23">
        <f ca="1">COUNTIFS('CAD Appointments - Raw'!$H:$H,"Good to Go",'CAD Appointments - Raw'!$E:$E,'Consultants - By Rep'!$A67,'CAD Appointments - Raw'!$G:$G,"&gt;="&amp;'Consultants - By Rep'!$B$3)</f>
        <v>0</v>
      </c>
      <c r="S67" s="23">
        <f ca="1">COUNTIFS('Opportunities - Raw'!$F:$F,'Consultants - By Rep'!$A67,'Opportunities - Raw'!$H:$H,"&gt;="&amp;'Consultants - By Rep'!$B$3)</f>
        <v>0</v>
      </c>
      <c r="T67" s="34">
        <f ca="1">COUNTIFS('Opportunities - Raw'!$F:$F,'Consultants - By Rep'!$A67,'Opportunities - Raw'!$I:$I,"&gt;="&amp;'Consultants - By Rep'!$B$3)</f>
        <v>0</v>
      </c>
      <c r="U67" s="33">
        <f ca="1">COUNTIFS('Sales Appointments - Raw'!$I:$I,'Consultants - By Rep'!$A67,'Sales Appointments - Raw'!$E:$E,"&gt;="&amp;'Consultants - By Rep'!$B$4)</f>
        <v>0</v>
      </c>
      <c r="V67" s="23">
        <f ca="1">COUNTIFS('Sales Appointments - Raw'!$I:$I,'Consultants - By Rep'!$A67,'Sales Appointments - Raw'!$E:$E,"&gt;="&amp;'Consultants - By Rep'!$B$4,'Sales Appointments - Raw'!$J:$J,TRUE)</f>
        <v>0</v>
      </c>
      <c r="W67" s="23">
        <f ca="1">SUMIFS('Sales Appointments - Raw'!$O:$O,'Sales Appointments - Raw'!$I:$I,'Consultants - By Rep'!$A67,'Sales Appointments - Raw'!$E:$E,"&gt;="&amp;'Consultants - By Rep'!$B$4)</f>
        <v>0</v>
      </c>
      <c r="X67" s="20">
        <f t="shared" ca="1" si="5"/>
        <v>0</v>
      </c>
      <c r="Y67" s="20">
        <f ca="1">MIN(IFERROR(Z67/(W67-SUMIFS('Sales Appointments - Raw'!$P:$P,'Sales Appointments - Raw'!$E:$E,"&gt;="&amp;'Consultants - By Rep'!$B$4,'Sales Appointments - Raw'!$I:$I,'Consultants - By Rep'!$A67)),0),1)</f>
        <v>0</v>
      </c>
      <c r="Z67" s="23">
        <f ca="1">COUNTIFS('Opportunities - Raw'!$F:$F,'Consultants - By Rep'!$A67,'Opportunities - Raw'!$B:$B,"&gt;="&amp;'Consultants - By Rep'!$B$4)</f>
        <v>0</v>
      </c>
      <c r="AA67" s="23">
        <f ca="1">COUNTIFS('Opportunities - Raw'!$F:$F,'Consultants - By Rep'!$A67,'Opportunities - Raw'!$H:$H,"&gt;="&amp;'Consultants - By Rep'!$B$4)</f>
        <v>0</v>
      </c>
      <c r="AB67" s="23">
        <f ca="1">COUNTIFS('CAD Appointments - Raw'!$H:$H,"Good to Go",'CAD Appointments - Raw'!$E:$E,'Consultants - By Rep'!$A67,'CAD Appointments - Raw'!$G:$G,"&gt;="&amp;'Consultants - By Rep'!$B$4)</f>
        <v>0</v>
      </c>
      <c r="AC67" s="20">
        <f ca="1">MIN(IFERROR(AB67/COUNTIFS('CAD Appointments - Raw'!$E:$E,'Consultants - By Rep'!$A67,'CAD Appointments - Raw'!$G:$G,"&gt;="&amp;'Consultants - By Rep'!$B$4),0),1)</f>
        <v>0</v>
      </c>
      <c r="AD67" s="34">
        <f ca="1">COUNTIFS('Opportunities - Raw'!$F:$F,'Consultants - By Rep'!$A67,'Opportunities - Raw'!$I:$I,"&gt;="&amp;'Consultants - By Rep'!$B$4)</f>
        <v>0</v>
      </c>
    </row>
    <row r="68" spans="1:30" x14ac:dyDescent="0.3">
      <c r="A68" s="6"/>
      <c r="B68" s="6"/>
      <c r="C68" s="33">
        <f ca="1">COUNTIFS('Sales Appointments - Raw'!$I:$I,'Consultants - By Rep'!$A68,'Sales Appointments - Raw'!$E:$E,'Consultants - By Rep'!$B$2-1)</f>
        <v>0</v>
      </c>
      <c r="D68" s="23">
        <f ca="1">COUNTIFS('Sales Appointments - Raw'!$I:$I,'Consultants - By Rep'!$A68,'Sales Appointments - Raw'!$E:$E,'Consultants - By Rep'!$B$2-1,'Sales Appointments - Raw'!$J:$J,TRUE)</f>
        <v>0</v>
      </c>
      <c r="E68" s="23">
        <f ca="1">SUMIFS('Sales Appointments - Raw'!$O:$O,'Sales Appointments - Raw'!$I:$I,'Consultants - By Rep'!$A68,'Sales Appointments - Raw'!$E:$E,'Consultants - By Rep'!$B$2-1)</f>
        <v>0</v>
      </c>
      <c r="F68" s="20">
        <f t="shared" ca="1" si="3"/>
        <v>0</v>
      </c>
      <c r="G68" s="20">
        <f ca="1">MIN(IFERROR(H68/(E68-SUMIFS('Sales Appointments - Raw'!$P:$P,'Sales Appointments - Raw'!$E:$E,'Consultants - By Rep'!$B$2-1,'Sales Appointments - Raw'!$I:$I,'Consultants - By Rep'!$A68)),0),1)</f>
        <v>0</v>
      </c>
      <c r="H68" s="23">
        <f ca="1">COUNTIFS('Opportunities - Raw'!$F:$F,'Consultants - By Rep'!$A68,'Opportunities - Raw'!$B:$B,'Consultants - By Rep'!$B$2-1)</f>
        <v>0</v>
      </c>
      <c r="I68" s="23">
        <f ca="1">COUNTIFS('CAD Appointments - Raw'!$H:$H,"Good to Go",'CAD Appointments - Raw'!$E:$E,'Consultants - By Rep'!$A68,'CAD Appointments - Raw'!$G:$G,'Consultants - By Rep'!$B$2-1)</f>
        <v>0</v>
      </c>
      <c r="J68" s="23">
        <f ca="1">COUNTIFS('Opportunities - Raw'!$F:$F,'Consultants - By Rep'!$A68,'Opportunities - Raw'!$H:$H,'Consultants - By Rep'!$B$2-1)</f>
        <v>0</v>
      </c>
      <c r="K68" s="34">
        <f ca="1">COUNTIFS('Opportunities - Raw'!$F:$F,'Consultants - By Rep'!$A68,'Opportunities - Raw'!$I:$I,'Consultants - By Rep'!$B$2-1)</f>
        <v>0</v>
      </c>
      <c r="L68" s="33">
        <f ca="1">COUNTIFS('Sales Appointments - Raw'!$I:$I,'Consultants - By Rep'!$A68,'Sales Appointments - Raw'!$E:$E,"&gt;="&amp;'Consultants - By Rep'!$B$3)</f>
        <v>0</v>
      </c>
      <c r="M68" s="23">
        <f ca="1">COUNTIFS('Sales Appointments - Raw'!$I:$I,'Consultants - By Rep'!$A68,'Sales Appointments - Raw'!$E:$E,"&gt;="&amp;'Consultants - By Rep'!$B$3,'Sales Appointments - Raw'!$J:$J,TRUE)</f>
        <v>0</v>
      </c>
      <c r="N68" s="23">
        <f ca="1">SUMIFS('Sales Appointments - Raw'!$O:$O,'Sales Appointments - Raw'!$I:$I,'Consultants - By Rep'!$A68,'Sales Appointments - Raw'!$E:$E,"&gt;="&amp;'Consultants - By Rep'!$B$3)</f>
        <v>0</v>
      </c>
      <c r="O68" s="20">
        <f t="shared" ca="1" si="4"/>
        <v>0</v>
      </c>
      <c r="P68" s="20">
        <f ca="1">MIN(IFERROR(Q68/(N68-SUMIFS('Sales Appointments - Raw'!$P:$P,'Sales Appointments - Raw'!$E:$E,"&gt;="&amp;'Consultants - By Rep'!$B$3,'Sales Appointments - Raw'!$I:$I,'Consultants - By Rep'!$A68)),0),1)</f>
        <v>0</v>
      </c>
      <c r="Q68" s="23">
        <f ca="1">COUNTIFS('Opportunities - Raw'!$F:$F,'Consultants - By Rep'!$A68,'Opportunities - Raw'!$B:$B,"&gt;="&amp;'Consultants - By Rep'!$B$3)</f>
        <v>0</v>
      </c>
      <c r="R68" s="23">
        <f ca="1">COUNTIFS('CAD Appointments - Raw'!$H:$H,"Good to Go",'CAD Appointments - Raw'!$E:$E,'Consultants - By Rep'!$A68,'CAD Appointments - Raw'!$G:$G,"&gt;="&amp;'Consultants - By Rep'!$B$3)</f>
        <v>0</v>
      </c>
      <c r="S68" s="23">
        <f ca="1">COUNTIFS('Opportunities - Raw'!$F:$F,'Consultants - By Rep'!$A68,'Opportunities - Raw'!$H:$H,"&gt;="&amp;'Consultants - By Rep'!$B$3)</f>
        <v>0</v>
      </c>
      <c r="T68" s="34">
        <f ca="1">COUNTIFS('Opportunities - Raw'!$F:$F,'Consultants - By Rep'!$A68,'Opportunities - Raw'!$I:$I,"&gt;="&amp;'Consultants - By Rep'!$B$3)</f>
        <v>0</v>
      </c>
      <c r="U68" s="33">
        <f ca="1">COUNTIFS('Sales Appointments - Raw'!$I:$I,'Consultants - By Rep'!$A68,'Sales Appointments - Raw'!$E:$E,"&gt;="&amp;'Consultants - By Rep'!$B$4)</f>
        <v>0</v>
      </c>
      <c r="V68" s="23">
        <f ca="1">COUNTIFS('Sales Appointments - Raw'!$I:$I,'Consultants - By Rep'!$A68,'Sales Appointments - Raw'!$E:$E,"&gt;="&amp;'Consultants - By Rep'!$B$4,'Sales Appointments - Raw'!$J:$J,TRUE)</f>
        <v>0</v>
      </c>
      <c r="W68" s="23">
        <f ca="1">SUMIFS('Sales Appointments - Raw'!$O:$O,'Sales Appointments - Raw'!$I:$I,'Consultants - By Rep'!$A68,'Sales Appointments - Raw'!$E:$E,"&gt;="&amp;'Consultants - By Rep'!$B$4)</f>
        <v>0</v>
      </c>
      <c r="X68" s="20">
        <f t="shared" ca="1" si="5"/>
        <v>0</v>
      </c>
      <c r="Y68" s="20">
        <f ca="1">MIN(IFERROR(Z68/(W68-SUMIFS('Sales Appointments - Raw'!$P:$P,'Sales Appointments - Raw'!$E:$E,"&gt;="&amp;'Consultants - By Rep'!$B$4,'Sales Appointments - Raw'!$I:$I,'Consultants - By Rep'!$A68)),0),1)</f>
        <v>0</v>
      </c>
      <c r="Z68" s="23">
        <f ca="1">COUNTIFS('Opportunities - Raw'!$F:$F,'Consultants - By Rep'!$A68,'Opportunities - Raw'!$B:$B,"&gt;="&amp;'Consultants - By Rep'!$B$4)</f>
        <v>0</v>
      </c>
      <c r="AA68" s="23">
        <f ca="1">COUNTIFS('Opportunities - Raw'!$F:$F,'Consultants - By Rep'!$A68,'Opportunities - Raw'!$H:$H,"&gt;="&amp;'Consultants - By Rep'!$B$4)</f>
        <v>0</v>
      </c>
      <c r="AB68" s="23">
        <f ca="1">COUNTIFS('CAD Appointments - Raw'!$H:$H,"Good to Go",'CAD Appointments - Raw'!$E:$E,'Consultants - By Rep'!$A68,'CAD Appointments - Raw'!$G:$G,"&gt;="&amp;'Consultants - By Rep'!$B$4)</f>
        <v>0</v>
      </c>
      <c r="AC68" s="20">
        <f ca="1">MIN(IFERROR(AB68/COUNTIFS('CAD Appointments - Raw'!$E:$E,'Consultants - By Rep'!$A68,'CAD Appointments - Raw'!$G:$G,"&gt;="&amp;'Consultants - By Rep'!$B$4),0),1)</f>
        <v>0</v>
      </c>
      <c r="AD68" s="34">
        <f ca="1">COUNTIFS('Opportunities - Raw'!$F:$F,'Consultants - By Rep'!$A68,'Opportunities - Raw'!$I:$I,"&gt;="&amp;'Consultants - By Rep'!$B$4)</f>
        <v>0</v>
      </c>
    </row>
    <row r="69" spans="1:30" x14ac:dyDescent="0.3">
      <c r="A69" s="6"/>
      <c r="B69" s="6"/>
      <c r="C69" s="33">
        <f ca="1">COUNTIFS('Sales Appointments - Raw'!$I:$I,'Consultants - By Rep'!$A69,'Sales Appointments - Raw'!$E:$E,'Consultants - By Rep'!$B$2-1)</f>
        <v>0</v>
      </c>
      <c r="D69" s="23">
        <f ca="1">COUNTIFS('Sales Appointments - Raw'!$I:$I,'Consultants - By Rep'!$A69,'Sales Appointments - Raw'!$E:$E,'Consultants - By Rep'!$B$2-1,'Sales Appointments - Raw'!$J:$J,TRUE)</f>
        <v>0</v>
      </c>
      <c r="E69" s="23">
        <f ca="1">SUMIFS('Sales Appointments - Raw'!$O:$O,'Sales Appointments - Raw'!$I:$I,'Consultants - By Rep'!$A69,'Sales Appointments - Raw'!$E:$E,'Consultants - By Rep'!$B$2-1)</f>
        <v>0</v>
      </c>
      <c r="F69" s="20">
        <f t="shared" ca="1" si="3"/>
        <v>0</v>
      </c>
      <c r="G69" s="20">
        <f ca="1">MIN(IFERROR(H69/(E69-SUMIFS('Sales Appointments - Raw'!$P:$P,'Sales Appointments - Raw'!$E:$E,'Consultants - By Rep'!$B$2-1,'Sales Appointments - Raw'!$I:$I,'Consultants - By Rep'!$A69)),0),1)</f>
        <v>0</v>
      </c>
      <c r="H69" s="23">
        <f ca="1">COUNTIFS('Opportunities - Raw'!$F:$F,'Consultants - By Rep'!$A69,'Opportunities - Raw'!$B:$B,'Consultants - By Rep'!$B$2-1)</f>
        <v>0</v>
      </c>
      <c r="I69" s="23">
        <f ca="1">COUNTIFS('CAD Appointments - Raw'!$H:$H,"Good to Go",'CAD Appointments - Raw'!$E:$E,'Consultants - By Rep'!$A69,'CAD Appointments - Raw'!$G:$G,'Consultants - By Rep'!$B$2-1)</f>
        <v>0</v>
      </c>
      <c r="J69" s="23">
        <f ca="1">COUNTIFS('Opportunities - Raw'!$F:$F,'Consultants - By Rep'!$A69,'Opportunities - Raw'!$H:$H,'Consultants - By Rep'!$B$2-1)</f>
        <v>0</v>
      </c>
      <c r="K69" s="34">
        <f ca="1">COUNTIFS('Opportunities - Raw'!$F:$F,'Consultants - By Rep'!$A69,'Opportunities - Raw'!$I:$I,'Consultants - By Rep'!$B$2-1)</f>
        <v>0</v>
      </c>
      <c r="L69" s="33">
        <f ca="1">COUNTIFS('Sales Appointments - Raw'!$I:$I,'Consultants - By Rep'!$A69,'Sales Appointments - Raw'!$E:$E,"&gt;="&amp;'Consultants - By Rep'!$B$3)</f>
        <v>0</v>
      </c>
      <c r="M69" s="23">
        <f ca="1">COUNTIFS('Sales Appointments - Raw'!$I:$I,'Consultants - By Rep'!$A69,'Sales Appointments - Raw'!$E:$E,"&gt;="&amp;'Consultants - By Rep'!$B$3,'Sales Appointments - Raw'!$J:$J,TRUE)</f>
        <v>0</v>
      </c>
      <c r="N69" s="23">
        <f ca="1">SUMIFS('Sales Appointments - Raw'!$O:$O,'Sales Appointments - Raw'!$I:$I,'Consultants - By Rep'!$A69,'Sales Appointments - Raw'!$E:$E,"&gt;="&amp;'Consultants - By Rep'!$B$3)</f>
        <v>0</v>
      </c>
      <c r="O69" s="20">
        <f t="shared" ca="1" si="4"/>
        <v>0</v>
      </c>
      <c r="P69" s="20">
        <f ca="1">MIN(IFERROR(Q69/(N69-SUMIFS('Sales Appointments - Raw'!$P:$P,'Sales Appointments - Raw'!$E:$E,"&gt;="&amp;'Consultants - By Rep'!$B$3,'Sales Appointments - Raw'!$I:$I,'Consultants - By Rep'!$A69)),0),1)</f>
        <v>0</v>
      </c>
      <c r="Q69" s="23">
        <f ca="1">COUNTIFS('Opportunities - Raw'!$F:$F,'Consultants - By Rep'!$A69,'Opportunities - Raw'!$B:$B,"&gt;="&amp;'Consultants - By Rep'!$B$3)</f>
        <v>0</v>
      </c>
      <c r="R69" s="23">
        <f ca="1">COUNTIFS('CAD Appointments - Raw'!$H:$H,"Good to Go",'CAD Appointments - Raw'!$E:$E,'Consultants - By Rep'!$A69,'CAD Appointments - Raw'!$G:$G,"&gt;="&amp;'Consultants - By Rep'!$B$3)</f>
        <v>0</v>
      </c>
      <c r="S69" s="23">
        <f ca="1">COUNTIFS('Opportunities - Raw'!$F:$F,'Consultants - By Rep'!$A69,'Opportunities - Raw'!$H:$H,"&gt;="&amp;'Consultants - By Rep'!$B$3)</f>
        <v>0</v>
      </c>
      <c r="T69" s="34">
        <f ca="1">COUNTIFS('Opportunities - Raw'!$F:$F,'Consultants - By Rep'!$A69,'Opportunities - Raw'!$I:$I,"&gt;="&amp;'Consultants - By Rep'!$B$3)</f>
        <v>0</v>
      </c>
      <c r="U69" s="33">
        <f ca="1">COUNTIFS('Sales Appointments - Raw'!$I:$I,'Consultants - By Rep'!$A69,'Sales Appointments - Raw'!$E:$E,"&gt;="&amp;'Consultants - By Rep'!$B$4)</f>
        <v>0</v>
      </c>
      <c r="V69" s="23">
        <f ca="1">COUNTIFS('Sales Appointments - Raw'!$I:$I,'Consultants - By Rep'!$A69,'Sales Appointments - Raw'!$E:$E,"&gt;="&amp;'Consultants - By Rep'!$B$4,'Sales Appointments - Raw'!$J:$J,TRUE)</f>
        <v>0</v>
      </c>
      <c r="W69" s="23">
        <f ca="1">SUMIFS('Sales Appointments - Raw'!$O:$O,'Sales Appointments - Raw'!$I:$I,'Consultants - By Rep'!$A69,'Sales Appointments - Raw'!$E:$E,"&gt;="&amp;'Consultants - By Rep'!$B$4)</f>
        <v>0</v>
      </c>
      <c r="X69" s="20">
        <f t="shared" ca="1" si="5"/>
        <v>0</v>
      </c>
      <c r="Y69" s="20">
        <f ca="1">MIN(IFERROR(Z69/(W69-SUMIFS('Sales Appointments - Raw'!$P:$P,'Sales Appointments - Raw'!$E:$E,"&gt;="&amp;'Consultants - By Rep'!$B$4,'Sales Appointments - Raw'!$I:$I,'Consultants - By Rep'!$A69)),0),1)</f>
        <v>0</v>
      </c>
      <c r="Z69" s="23">
        <f ca="1">COUNTIFS('Opportunities - Raw'!$F:$F,'Consultants - By Rep'!$A69,'Opportunities - Raw'!$B:$B,"&gt;="&amp;'Consultants - By Rep'!$B$4)</f>
        <v>0</v>
      </c>
      <c r="AA69" s="23">
        <f ca="1">COUNTIFS('Opportunities - Raw'!$F:$F,'Consultants - By Rep'!$A69,'Opportunities - Raw'!$H:$H,"&gt;="&amp;'Consultants - By Rep'!$B$4)</f>
        <v>0</v>
      </c>
      <c r="AB69" s="23">
        <f ca="1">COUNTIFS('CAD Appointments - Raw'!$H:$H,"Good to Go",'CAD Appointments - Raw'!$E:$E,'Consultants - By Rep'!$A69,'CAD Appointments - Raw'!$G:$G,"&gt;="&amp;'Consultants - By Rep'!$B$4)</f>
        <v>0</v>
      </c>
      <c r="AC69" s="20">
        <f ca="1">MIN(IFERROR(AB69/COUNTIFS('CAD Appointments - Raw'!$E:$E,'Consultants - By Rep'!$A69,'CAD Appointments - Raw'!$G:$G,"&gt;="&amp;'Consultants - By Rep'!$B$4),0),1)</f>
        <v>0</v>
      </c>
      <c r="AD69" s="34">
        <f ca="1">COUNTIFS('Opportunities - Raw'!$F:$F,'Consultants - By Rep'!$A69,'Opportunities - Raw'!$I:$I,"&gt;="&amp;'Consultants - By Rep'!$B$4)</f>
        <v>0</v>
      </c>
    </row>
    <row r="70" spans="1:30" x14ac:dyDescent="0.3">
      <c r="A70" s="6"/>
      <c r="B70" s="6"/>
      <c r="C70" s="33">
        <f ca="1">COUNTIFS('Sales Appointments - Raw'!$I:$I,'Consultants - By Rep'!$A70,'Sales Appointments - Raw'!$E:$E,'Consultants - By Rep'!$B$2-1)</f>
        <v>0</v>
      </c>
      <c r="D70" s="23">
        <f ca="1">COUNTIFS('Sales Appointments - Raw'!$I:$I,'Consultants - By Rep'!$A70,'Sales Appointments - Raw'!$E:$E,'Consultants - By Rep'!$B$2-1,'Sales Appointments - Raw'!$J:$J,TRUE)</f>
        <v>0</v>
      </c>
      <c r="E70" s="23">
        <f ca="1">SUMIFS('Sales Appointments - Raw'!$O:$O,'Sales Appointments - Raw'!$I:$I,'Consultants - By Rep'!$A70,'Sales Appointments - Raw'!$E:$E,'Consultants - By Rep'!$B$2-1)</f>
        <v>0</v>
      </c>
      <c r="F70" s="20">
        <f t="shared" ca="1" si="3"/>
        <v>0</v>
      </c>
      <c r="G70" s="20">
        <f ca="1">MIN(IFERROR(H70/(E70-SUMIFS('Sales Appointments - Raw'!$P:$P,'Sales Appointments - Raw'!$E:$E,'Consultants - By Rep'!$B$2-1,'Sales Appointments - Raw'!$I:$I,'Consultants - By Rep'!$A70)),0),1)</f>
        <v>0</v>
      </c>
      <c r="H70" s="23">
        <f ca="1">COUNTIFS('Opportunities - Raw'!$F:$F,'Consultants - By Rep'!$A70,'Opportunities - Raw'!$B:$B,'Consultants - By Rep'!$B$2-1)</f>
        <v>0</v>
      </c>
      <c r="I70" s="23">
        <f ca="1">COUNTIFS('CAD Appointments - Raw'!$H:$H,"Good to Go",'CAD Appointments - Raw'!$E:$E,'Consultants - By Rep'!$A70,'CAD Appointments - Raw'!$G:$G,'Consultants - By Rep'!$B$2-1)</f>
        <v>0</v>
      </c>
      <c r="J70" s="23">
        <f ca="1">COUNTIFS('Opportunities - Raw'!$F:$F,'Consultants - By Rep'!$A70,'Opportunities - Raw'!$H:$H,'Consultants - By Rep'!$B$2-1)</f>
        <v>0</v>
      </c>
      <c r="K70" s="34">
        <f ca="1">COUNTIFS('Opportunities - Raw'!$F:$F,'Consultants - By Rep'!$A70,'Opportunities - Raw'!$I:$I,'Consultants - By Rep'!$B$2-1)</f>
        <v>0</v>
      </c>
      <c r="L70" s="33">
        <f ca="1">COUNTIFS('Sales Appointments - Raw'!$I:$I,'Consultants - By Rep'!$A70,'Sales Appointments - Raw'!$E:$E,"&gt;="&amp;'Consultants - By Rep'!$B$3)</f>
        <v>0</v>
      </c>
      <c r="M70" s="23">
        <f ca="1">COUNTIFS('Sales Appointments - Raw'!$I:$I,'Consultants - By Rep'!$A70,'Sales Appointments - Raw'!$E:$E,"&gt;="&amp;'Consultants - By Rep'!$B$3,'Sales Appointments - Raw'!$J:$J,TRUE)</f>
        <v>0</v>
      </c>
      <c r="N70" s="23">
        <f ca="1">SUMIFS('Sales Appointments - Raw'!$O:$O,'Sales Appointments - Raw'!$I:$I,'Consultants - By Rep'!$A70,'Sales Appointments - Raw'!$E:$E,"&gt;="&amp;'Consultants - By Rep'!$B$3)</f>
        <v>0</v>
      </c>
      <c r="O70" s="20">
        <f t="shared" ca="1" si="4"/>
        <v>0</v>
      </c>
      <c r="P70" s="20">
        <f ca="1">MIN(IFERROR(Q70/(N70-SUMIFS('Sales Appointments - Raw'!$P:$P,'Sales Appointments - Raw'!$E:$E,"&gt;="&amp;'Consultants - By Rep'!$B$3,'Sales Appointments - Raw'!$I:$I,'Consultants - By Rep'!$A70)),0),1)</f>
        <v>0</v>
      </c>
      <c r="Q70" s="23">
        <f ca="1">COUNTIFS('Opportunities - Raw'!$F:$F,'Consultants - By Rep'!$A70,'Opportunities - Raw'!$B:$B,"&gt;="&amp;'Consultants - By Rep'!$B$3)</f>
        <v>0</v>
      </c>
      <c r="R70" s="23">
        <f ca="1">COUNTIFS('CAD Appointments - Raw'!$H:$H,"Good to Go",'CAD Appointments - Raw'!$E:$E,'Consultants - By Rep'!$A70,'CAD Appointments - Raw'!$G:$G,"&gt;="&amp;'Consultants - By Rep'!$B$3)</f>
        <v>0</v>
      </c>
      <c r="S70" s="23">
        <f ca="1">COUNTIFS('Opportunities - Raw'!$F:$F,'Consultants - By Rep'!$A70,'Opportunities - Raw'!$H:$H,"&gt;="&amp;'Consultants - By Rep'!$B$3)</f>
        <v>0</v>
      </c>
      <c r="T70" s="34">
        <f ca="1">COUNTIFS('Opportunities - Raw'!$F:$F,'Consultants - By Rep'!$A70,'Opportunities - Raw'!$I:$I,"&gt;="&amp;'Consultants - By Rep'!$B$3)</f>
        <v>0</v>
      </c>
      <c r="U70" s="33">
        <f ca="1">COUNTIFS('Sales Appointments - Raw'!$I:$I,'Consultants - By Rep'!$A70,'Sales Appointments - Raw'!$E:$E,"&gt;="&amp;'Consultants - By Rep'!$B$4)</f>
        <v>0</v>
      </c>
      <c r="V70" s="23">
        <f ca="1">COUNTIFS('Sales Appointments - Raw'!$I:$I,'Consultants - By Rep'!$A70,'Sales Appointments - Raw'!$E:$E,"&gt;="&amp;'Consultants - By Rep'!$B$4,'Sales Appointments - Raw'!$J:$J,TRUE)</f>
        <v>0</v>
      </c>
      <c r="W70" s="23">
        <f ca="1">SUMIFS('Sales Appointments - Raw'!$O:$O,'Sales Appointments - Raw'!$I:$I,'Consultants - By Rep'!$A70,'Sales Appointments - Raw'!$E:$E,"&gt;="&amp;'Consultants - By Rep'!$B$4)</f>
        <v>0</v>
      </c>
      <c r="X70" s="20">
        <f t="shared" ca="1" si="5"/>
        <v>0</v>
      </c>
      <c r="Y70" s="20">
        <f ca="1">MIN(IFERROR(Z70/(W70-SUMIFS('Sales Appointments - Raw'!$P:$P,'Sales Appointments - Raw'!$E:$E,"&gt;="&amp;'Consultants - By Rep'!$B$4,'Sales Appointments - Raw'!$I:$I,'Consultants - By Rep'!$A70)),0),1)</f>
        <v>0</v>
      </c>
      <c r="Z70" s="23">
        <f ca="1">COUNTIFS('Opportunities - Raw'!$F:$F,'Consultants - By Rep'!$A70,'Opportunities - Raw'!$B:$B,"&gt;="&amp;'Consultants - By Rep'!$B$4)</f>
        <v>0</v>
      </c>
      <c r="AA70" s="23">
        <f ca="1">COUNTIFS('Opportunities - Raw'!$F:$F,'Consultants - By Rep'!$A70,'Opportunities - Raw'!$H:$H,"&gt;="&amp;'Consultants - By Rep'!$B$4)</f>
        <v>0</v>
      </c>
      <c r="AB70" s="23">
        <f ca="1">COUNTIFS('CAD Appointments - Raw'!$H:$H,"Good to Go",'CAD Appointments - Raw'!$E:$E,'Consultants - By Rep'!$A70,'CAD Appointments - Raw'!$G:$G,"&gt;="&amp;'Consultants - By Rep'!$B$4)</f>
        <v>0</v>
      </c>
      <c r="AC70" s="20">
        <f ca="1">MIN(IFERROR(AB70/COUNTIFS('CAD Appointments - Raw'!$E:$E,'Consultants - By Rep'!$A70,'CAD Appointments - Raw'!$G:$G,"&gt;="&amp;'Consultants - By Rep'!$B$4),0),1)</f>
        <v>0</v>
      </c>
      <c r="AD70" s="34">
        <f ca="1">COUNTIFS('Opportunities - Raw'!$F:$F,'Consultants - By Rep'!$A70,'Opportunities - Raw'!$I:$I,"&gt;="&amp;'Consultants - By Rep'!$B$4)</f>
        <v>0</v>
      </c>
    </row>
    <row r="71" spans="1:30" x14ac:dyDescent="0.3">
      <c r="A71" s="6"/>
      <c r="B71" s="6"/>
      <c r="C71" s="33">
        <f ca="1">COUNTIFS('Sales Appointments - Raw'!$I:$I,'Consultants - By Rep'!$A71,'Sales Appointments - Raw'!$E:$E,'Consultants - By Rep'!$B$2-1)</f>
        <v>0</v>
      </c>
      <c r="D71" s="23">
        <f ca="1">COUNTIFS('Sales Appointments - Raw'!$I:$I,'Consultants - By Rep'!$A71,'Sales Appointments - Raw'!$E:$E,'Consultants - By Rep'!$B$2-1,'Sales Appointments - Raw'!$J:$J,TRUE)</f>
        <v>0</v>
      </c>
      <c r="E71" s="23">
        <f ca="1">SUMIFS('Sales Appointments - Raw'!$O:$O,'Sales Appointments - Raw'!$I:$I,'Consultants - By Rep'!$A71,'Sales Appointments - Raw'!$E:$E,'Consultants - By Rep'!$B$2-1)</f>
        <v>0</v>
      </c>
      <c r="F71" s="20">
        <f t="shared" ca="1" si="3"/>
        <v>0</v>
      </c>
      <c r="G71" s="20">
        <f ca="1">MIN(IFERROR(H71/(E71-SUMIFS('Sales Appointments - Raw'!$P:$P,'Sales Appointments - Raw'!$E:$E,'Consultants - By Rep'!$B$2-1,'Sales Appointments - Raw'!$I:$I,'Consultants - By Rep'!$A71)),0),1)</f>
        <v>0</v>
      </c>
      <c r="H71" s="23">
        <f ca="1">COUNTIFS('Opportunities - Raw'!$F:$F,'Consultants - By Rep'!$A71,'Opportunities - Raw'!$B:$B,'Consultants - By Rep'!$B$2-1)</f>
        <v>0</v>
      </c>
      <c r="I71" s="23">
        <f ca="1">COUNTIFS('CAD Appointments - Raw'!$H:$H,"Good to Go",'CAD Appointments - Raw'!$E:$E,'Consultants - By Rep'!$A71,'CAD Appointments - Raw'!$G:$G,'Consultants - By Rep'!$B$2-1)</f>
        <v>0</v>
      </c>
      <c r="J71" s="23">
        <f ca="1">COUNTIFS('Opportunities - Raw'!$F:$F,'Consultants - By Rep'!$A71,'Opportunities - Raw'!$H:$H,'Consultants - By Rep'!$B$2-1)</f>
        <v>0</v>
      </c>
      <c r="K71" s="34">
        <f ca="1">COUNTIFS('Opportunities - Raw'!$F:$F,'Consultants - By Rep'!$A71,'Opportunities - Raw'!$I:$I,'Consultants - By Rep'!$B$2-1)</f>
        <v>0</v>
      </c>
      <c r="L71" s="33">
        <f ca="1">COUNTIFS('Sales Appointments - Raw'!$I:$I,'Consultants - By Rep'!$A71,'Sales Appointments - Raw'!$E:$E,"&gt;="&amp;'Consultants - By Rep'!$B$3)</f>
        <v>0</v>
      </c>
      <c r="M71" s="23">
        <f ca="1">COUNTIFS('Sales Appointments - Raw'!$I:$I,'Consultants - By Rep'!$A71,'Sales Appointments - Raw'!$E:$E,"&gt;="&amp;'Consultants - By Rep'!$B$3,'Sales Appointments - Raw'!$J:$J,TRUE)</f>
        <v>0</v>
      </c>
      <c r="N71" s="23">
        <f ca="1">SUMIFS('Sales Appointments - Raw'!$O:$O,'Sales Appointments - Raw'!$I:$I,'Consultants - By Rep'!$A71,'Sales Appointments - Raw'!$E:$E,"&gt;="&amp;'Consultants - By Rep'!$B$3)</f>
        <v>0</v>
      </c>
      <c r="O71" s="20">
        <f t="shared" ca="1" si="4"/>
        <v>0</v>
      </c>
      <c r="P71" s="20">
        <f ca="1">MIN(IFERROR(Q71/(N71-SUMIFS('Sales Appointments - Raw'!$P:$P,'Sales Appointments - Raw'!$E:$E,"&gt;="&amp;'Consultants - By Rep'!$B$3,'Sales Appointments - Raw'!$I:$I,'Consultants - By Rep'!$A71)),0),1)</f>
        <v>0</v>
      </c>
      <c r="Q71" s="23">
        <f ca="1">COUNTIFS('Opportunities - Raw'!$F:$F,'Consultants - By Rep'!$A71,'Opportunities - Raw'!$B:$B,"&gt;="&amp;'Consultants - By Rep'!$B$3)</f>
        <v>0</v>
      </c>
      <c r="R71" s="23">
        <f ca="1">COUNTIFS('CAD Appointments - Raw'!$H:$H,"Good to Go",'CAD Appointments - Raw'!$E:$E,'Consultants - By Rep'!$A71,'CAD Appointments - Raw'!$G:$G,"&gt;="&amp;'Consultants - By Rep'!$B$3)</f>
        <v>0</v>
      </c>
      <c r="S71" s="23">
        <f ca="1">COUNTIFS('Opportunities - Raw'!$F:$F,'Consultants - By Rep'!$A71,'Opportunities - Raw'!$H:$H,"&gt;="&amp;'Consultants - By Rep'!$B$3)</f>
        <v>0</v>
      </c>
      <c r="T71" s="34">
        <f ca="1">COUNTIFS('Opportunities - Raw'!$F:$F,'Consultants - By Rep'!$A71,'Opportunities - Raw'!$I:$I,"&gt;="&amp;'Consultants - By Rep'!$B$3)</f>
        <v>0</v>
      </c>
      <c r="U71" s="33">
        <f ca="1">COUNTIFS('Sales Appointments - Raw'!$I:$I,'Consultants - By Rep'!$A71,'Sales Appointments - Raw'!$E:$E,"&gt;="&amp;'Consultants - By Rep'!$B$4)</f>
        <v>0</v>
      </c>
      <c r="V71" s="23">
        <f ca="1">COUNTIFS('Sales Appointments - Raw'!$I:$I,'Consultants - By Rep'!$A71,'Sales Appointments - Raw'!$E:$E,"&gt;="&amp;'Consultants - By Rep'!$B$4,'Sales Appointments - Raw'!$J:$J,TRUE)</f>
        <v>0</v>
      </c>
      <c r="W71" s="23">
        <f ca="1">SUMIFS('Sales Appointments - Raw'!$O:$O,'Sales Appointments - Raw'!$I:$I,'Consultants - By Rep'!$A71,'Sales Appointments - Raw'!$E:$E,"&gt;="&amp;'Consultants - By Rep'!$B$4)</f>
        <v>0</v>
      </c>
      <c r="X71" s="20">
        <f t="shared" ca="1" si="5"/>
        <v>0</v>
      </c>
      <c r="Y71" s="20">
        <f ca="1">MIN(IFERROR(Z71/(W71-SUMIFS('Sales Appointments - Raw'!$P:$P,'Sales Appointments - Raw'!$E:$E,"&gt;="&amp;'Consultants - By Rep'!$B$4,'Sales Appointments - Raw'!$I:$I,'Consultants - By Rep'!$A71)),0),1)</f>
        <v>0</v>
      </c>
      <c r="Z71" s="23">
        <f ca="1">COUNTIFS('Opportunities - Raw'!$F:$F,'Consultants - By Rep'!$A71,'Opportunities - Raw'!$B:$B,"&gt;="&amp;'Consultants - By Rep'!$B$4)</f>
        <v>0</v>
      </c>
      <c r="AA71" s="23">
        <f ca="1">COUNTIFS('Opportunities - Raw'!$F:$F,'Consultants - By Rep'!$A71,'Opportunities - Raw'!$H:$H,"&gt;="&amp;'Consultants - By Rep'!$B$4)</f>
        <v>0</v>
      </c>
      <c r="AB71" s="23">
        <f ca="1">COUNTIFS('CAD Appointments - Raw'!$H:$H,"Good to Go",'CAD Appointments - Raw'!$E:$E,'Consultants - By Rep'!$A71,'CAD Appointments - Raw'!$G:$G,"&gt;="&amp;'Consultants - By Rep'!$B$4)</f>
        <v>0</v>
      </c>
      <c r="AC71" s="20">
        <f ca="1">MIN(IFERROR(AB71/COUNTIFS('CAD Appointments - Raw'!$E:$E,'Consultants - By Rep'!$A71,'CAD Appointments - Raw'!$G:$G,"&gt;="&amp;'Consultants - By Rep'!$B$4),0),1)</f>
        <v>0</v>
      </c>
      <c r="AD71" s="34">
        <f ca="1">COUNTIFS('Opportunities - Raw'!$F:$F,'Consultants - By Rep'!$A71,'Opportunities - Raw'!$I:$I,"&gt;="&amp;'Consultants - By Rep'!$B$4)</f>
        <v>0</v>
      </c>
    </row>
    <row r="72" spans="1:30" x14ac:dyDescent="0.3">
      <c r="A72" s="6"/>
      <c r="B72" s="6"/>
      <c r="C72" s="33">
        <f ca="1">COUNTIFS('Sales Appointments - Raw'!$I:$I,'Consultants - By Rep'!$A72,'Sales Appointments - Raw'!$E:$E,'Consultants - By Rep'!$B$2-1)</f>
        <v>0</v>
      </c>
      <c r="D72" s="23">
        <f ca="1">COUNTIFS('Sales Appointments - Raw'!$I:$I,'Consultants - By Rep'!$A72,'Sales Appointments - Raw'!$E:$E,'Consultants - By Rep'!$B$2-1,'Sales Appointments - Raw'!$J:$J,TRUE)</f>
        <v>0</v>
      </c>
      <c r="E72" s="23">
        <f ca="1">SUMIFS('Sales Appointments - Raw'!$O:$O,'Sales Appointments - Raw'!$I:$I,'Consultants - By Rep'!$A72,'Sales Appointments - Raw'!$E:$E,'Consultants - By Rep'!$B$2-1)</f>
        <v>0</v>
      </c>
      <c r="F72" s="20">
        <f t="shared" ca="1" si="3"/>
        <v>0</v>
      </c>
      <c r="G72" s="20">
        <f ca="1">MIN(IFERROR(H72/(E72-SUMIFS('Sales Appointments - Raw'!$P:$P,'Sales Appointments - Raw'!$E:$E,'Consultants - By Rep'!$B$2-1,'Sales Appointments - Raw'!$I:$I,'Consultants - By Rep'!$A72)),0),1)</f>
        <v>0</v>
      </c>
      <c r="H72" s="23">
        <f ca="1">COUNTIFS('Opportunities - Raw'!$F:$F,'Consultants - By Rep'!$A72,'Opportunities - Raw'!$B:$B,'Consultants - By Rep'!$B$2-1)</f>
        <v>0</v>
      </c>
      <c r="I72" s="23">
        <f ca="1">COUNTIFS('CAD Appointments - Raw'!$H:$H,"Good to Go",'CAD Appointments - Raw'!$E:$E,'Consultants - By Rep'!$A72,'CAD Appointments - Raw'!$G:$G,'Consultants - By Rep'!$B$2-1)</f>
        <v>0</v>
      </c>
      <c r="J72" s="23">
        <f ca="1">COUNTIFS('Opportunities - Raw'!$F:$F,'Consultants - By Rep'!$A72,'Opportunities - Raw'!$H:$H,'Consultants - By Rep'!$B$2-1)</f>
        <v>0</v>
      </c>
      <c r="K72" s="34">
        <f ca="1">COUNTIFS('Opportunities - Raw'!$F:$F,'Consultants - By Rep'!$A72,'Opportunities - Raw'!$I:$I,'Consultants - By Rep'!$B$2-1)</f>
        <v>0</v>
      </c>
      <c r="L72" s="33">
        <f ca="1">COUNTIFS('Sales Appointments - Raw'!$I:$I,'Consultants - By Rep'!$A72,'Sales Appointments - Raw'!$E:$E,"&gt;="&amp;'Consultants - By Rep'!$B$3)</f>
        <v>0</v>
      </c>
      <c r="M72" s="23">
        <f ca="1">COUNTIFS('Sales Appointments - Raw'!$I:$I,'Consultants - By Rep'!$A72,'Sales Appointments - Raw'!$E:$E,"&gt;="&amp;'Consultants - By Rep'!$B$3,'Sales Appointments - Raw'!$J:$J,TRUE)</f>
        <v>0</v>
      </c>
      <c r="N72" s="23">
        <f ca="1">SUMIFS('Sales Appointments - Raw'!$O:$O,'Sales Appointments - Raw'!$I:$I,'Consultants - By Rep'!$A72,'Sales Appointments - Raw'!$E:$E,"&gt;="&amp;'Consultants - By Rep'!$B$3)</f>
        <v>0</v>
      </c>
      <c r="O72" s="20">
        <f t="shared" ca="1" si="4"/>
        <v>0</v>
      </c>
      <c r="P72" s="20">
        <f ca="1">MIN(IFERROR(Q72/(N72-SUMIFS('Sales Appointments - Raw'!$P:$P,'Sales Appointments - Raw'!$E:$E,"&gt;="&amp;'Consultants - By Rep'!$B$3,'Sales Appointments - Raw'!$I:$I,'Consultants - By Rep'!$A72)),0),1)</f>
        <v>0</v>
      </c>
      <c r="Q72" s="23">
        <f ca="1">COUNTIFS('Opportunities - Raw'!$F:$F,'Consultants - By Rep'!$A72,'Opportunities - Raw'!$B:$B,"&gt;="&amp;'Consultants - By Rep'!$B$3)</f>
        <v>0</v>
      </c>
      <c r="R72" s="23">
        <f ca="1">COUNTIFS('CAD Appointments - Raw'!$H:$H,"Good to Go",'CAD Appointments - Raw'!$E:$E,'Consultants - By Rep'!$A72,'CAD Appointments - Raw'!$G:$G,"&gt;="&amp;'Consultants - By Rep'!$B$3)</f>
        <v>0</v>
      </c>
      <c r="S72" s="23">
        <f ca="1">COUNTIFS('Opportunities - Raw'!$F:$F,'Consultants - By Rep'!$A72,'Opportunities - Raw'!$H:$H,"&gt;="&amp;'Consultants - By Rep'!$B$3)</f>
        <v>0</v>
      </c>
      <c r="T72" s="34">
        <f ca="1">COUNTIFS('Opportunities - Raw'!$F:$F,'Consultants - By Rep'!$A72,'Opportunities - Raw'!$I:$I,"&gt;="&amp;'Consultants - By Rep'!$B$3)</f>
        <v>0</v>
      </c>
      <c r="U72" s="33">
        <f ca="1">COUNTIFS('Sales Appointments - Raw'!$I:$I,'Consultants - By Rep'!$A72,'Sales Appointments - Raw'!$E:$E,"&gt;="&amp;'Consultants - By Rep'!$B$4)</f>
        <v>0</v>
      </c>
      <c r="V72" s="23">
        <f ca="1">COUNTIFS('Sales Appointments - Raw'!$I:$I,'Consultants - By Rep'!$A72,'Sales Appointments - Raw'!$E:$E,"&gt;="&amp;'Consultants - By Rep'!$B$4,'Sales Appointments - Raw'!$J:$J,TRUE)</f>
        <v>0</v>
      </c>
      <c r="W72" s="23">
        <f ca="1">SUMIFS('Sales Appointments - Raw'!$O:$O,'Sales Appointments - Raw'!$I:$I,'Consultants - By Rep'!$A72,'Sales Appointments - Raw'!$E:$E,"&gt;="&amp;'Consultants - By Rep'!$B$4)</f>
        <v>0</v>
      </c>
      <c r="X72" s="20">
        <f t="shared" ca="1" si="5"/>
        <v>0</v>
      </c>
      <c r="Y72" s="20">
        <f ca="1">MIN(IFERROR(Z72/(W72-SUMIFS('Sales Appointments - Raw'!$P:$P,'Sales Appointments - Raw'!$E:$E,"&gt;="&amp;'Consultants - By Rep'!$B$4,'Sales Appointments - Raw'!$I:$I,'Consultants - By Rep'!$A72)),0),1)</f>
        <v>0</v>
      </c>
      <c r="Z72" s="23">
        <f ca="1">COUNTIFS('Opportunities - Raw'!$F:$F,'Consultants - By Rep'!$A72,'Opportunities - Raw'!$B:$B,"&gt;="&amp;'Consultants - By Rep'!$B$4)</f>
        <v>0</v>
      </c>
      <c r="AA72" s="23">
        <f ca="1">COUNTIFS('Opportunities - Raw'!$F:$F,'Consultants - By Rep'!$A72,'Opportunities - Raw'!$H:$H,"&gt;="&amp;'Consultants - By Rep'!$B$4)</f>
        <v>0</v>
      </c>
      <c r="AB72" s="23">
        <f ca="1">COUNTIFS('CAD Appointments - Raw'!$H:$H,"Good to Go",'CAD Appointments - Raw'!$E:$E,'Consultants - By Rep'!$A72,'CAD Appointments - Raw'!$G:$G,"&gt;="&amp;'Consultants - By Rep'!$B$4)</f>
        <v>0</v>
      </c>
      <c r="AC72" s="20">
        <f ca="1">MIN(IFERROR(AB72/COUNTIFS('CAD Appointments - Raw'!$E:$E,'Consultants - By Rep'!$A72,'CAD Appointments - Raw'!$G:$G,"&gt;="&amp;'Consultants - By Rep'!$B$4),0),1)</f>
        <v>0</v>
      </c>
      <c r="AD72" s="34">
        <f ca="1">COUNTIFS('Opportunities - Raw'!$F:$F,'Consultants - By Rep'!$A72,'Opportunities - Raw'!$I:$I,"&gt;="&amp;'Consultants - By Rep'!$B$4)</f>
        <v>0</v>
      </c>
    </row>
    <row r="73" spans="1:30" x14ac:dyDescent="0.3">
      <c r="A73" s="6"/>
      <c r="B73" s="6"/>
      <c r="C73" s="33">
        <f ca="1">COUNTIFS('Sales Appointments - Raw'!$I:$I,'Consultants - By Rep'!$A73,'Sales Appointments - Raw'!$E:$E,'Consultants - By Rep'!$B$2-1)</f>
        <v>0</v>
      </c>
      <c r="D73" s="23">
        <f ca="1">COUNTIFS('Sales Appointments - Raw'!$I:$I,'Consultants - By Rep'!$A73,'Sales Appointments - Raw'!$E:$E,'Consultants - By Rep'!$B$2-1,'Sales Appointments - Raw'!$J:$J,TRUE)</f>
        <v>0</v>
      </c>
      <c r="E73" s="23">
        <f ca="1">SUMIFS('Sales Appointments - Raw'!$O:$O,'Sales Appointments - Raw'!$I:$I,'Consultants - By Rep'!$A73,'Sales Appointments - Raw'!$E:$E,'Consultants - By Rep'!$B$2-1)</f>
        <v>0</v>
      </c>
      <c r="F73" s="20">
        <f t="shared" ca="1" si="3"/>
        <v>0</v>
      </c>
      <c r="G73" s="20">
        <f ca="1">MIN(IFERROR(H73/(E73-SUMIFS('Sales Appointments - Raw'!$P:$P,'Sales Appointments - Raw'!$E:$E,'Consultants - By Rep'!$B$2-1,'Sales Appointments - Raw'!$I:$I,'Consultants - By Rep'!$A73)),0),1)</f>
        <v>0</v>
      </c>
      <c r="H73" s="23">
        <f ca="1">COUNTIFS('Opportunities - Raw'!$F:$F,'Consultants - By Rep'!$A73,'Opportunities - Raw'!$B:$B,'Consultants - By Rep'!$B$2-1)</f>
        <v>0</v>
      </c>
      <c r="I73" s="23">
        <f ca="1">COUNTIFS('CAD Appointments - Raw'!$H:$H,"Good to Go",'CAD Appointments - Raw'!$E:$E,'Consultants - By Rep'!$A73,'CAD Appointments - Raw'!$G:$G,'Consultants - By Rep'!$B$2-1)</f>
        <v>0</v>
      </c>
      <c r="J73" s="23">
        <f ca="1">COUNTIFS('Opportunities - Raw'!$F:$F,'Consultants - By Rep'!$A73,'Opportunities - Raw'!$H:$H,'Consultants - By Rep'!$B$2-1)</f>
        <v>0</v>
      </c>
      <c r="K73" s="34">
        <f ca="1">COUNTIFS('Opportunities - Raw'!$F:$F,'Consultants - By Rep'!$A73,'Opportunities - Raw'!$I:$I,'Consultants - By Rep'!$B$2-1)</f>
        <v>0</v>
      </c>
      <c r="L73" s="33">
        <f ca="1">COUNTIFS('Sales Appointments - Raw'!$I:$I,'Consultants - By Rep'!$A73,'Sales Appointments - Raw'!$E:$E,"&gt;="&amp;'Consultants - By Rep'!$B$3)</f>
        <v>0</v>
      </c>
      <c r="M73" s="23">
        <f ca="1">COUNTIFS('Sales Appointments - Raw'!$I:$I,'Consultants - By Rep'!$A73,'Sales Appointments - Raw'!$E:$E,"&gt;="&amp;'Consultants - By Rep'!$B$3,'Sales Appointments - Raw'!$J:$J,TRUE)</f>
        <v>0</v>
      </c>
      <c r="N73" s="23">
        <f ca="1">SUMIFS('Sales Appointments - Raw'!$O:$O,'Sales Appointments - Raw'!$I:$I,'Consultants - By Rep'!$A73,'Sales Appointments - Raw'!$E:$E,"&gt;="&amp;'Consultants - By Rep'!$B$3)</f>
        <v>0</v>
      </c>
      <c r="O73" s="20">
        <f t="shared" ca="1" si="4"/>
        <v>0</v>
      </c>
      <c r="P73" s="20">
        <f ca="1">MIN(IFERROR(Q73/(N73-SUMIFS('Sales Appointments - Raw'!$P:$P,'Sales Appointments - Raw'!$E:$E,"&gt;="&amp;'Consultants - By Rep'!$B$3,'Sales Appointments - Raw'!$I:$I,'Consultants - By Rep'!$A73)),0),1)</f>
        <v>0</v>
      </c>
      <c r="Q73" s="23">
        <f ca="1">COUNTIFS('Opportunities - Raw'!$F:$F,'Consultants - By Rep'!$A73,'Opportunities - Raw'!$B:$B,"&gt;="&amp;'Consultants - By Rep'!$B$3)</f>
        <v>0</v>
      </c>
      <c r="R73" s="23">
        <f ca="1">COUNTIFS('CAD Appointments - Raw'!$H:$H,"Good to Go",'CAD Appointments - Raw'!$E:$E,'Consultants - By Rep'!$A73,'CAD Appointments - Raw'!$G:$G,"&gt;="&amp;'Consultants - By Rep'!$B$3)</f>
        <v>0</v>
      </c>
      <c r="S73" s="23">
        <f ca="1">COUNTIFS('Opportunities - Raw'!$F:$F,'Consultants - By Rep'!$A73,'Opportunities - Raw'!$H:$H,"&gt;="&amp;'Consultants - By Rep'!$B$3)</f>
        <v>0</v>
      </c>
      <c r="T73" s="34">
        <f ca="1">COUNTIFS('Opportunities - Raw'!$F:$F,'Consultants - By Rep'!$A73,'Opportunities - Raw'!$I:$I,"&gt;="&amp;'Consultants - By Rep'!$B$3)</f>
        <v>0</v>
      </c>
      <c r="U73" s="33">
        <f ca="1">COUNTIFS('Sales Appointments - Raw'!$I:$I,'Consultants - By Rep'!$A73,'Sales Appointments - Raw'!$E:$E,"&gt;="&amp;'Consultants - By Rep'!$B$4)</f>
        <v>0</v>
      </c>
      <c r="V73" s="23">
        <f ca="1">COUNTIFS('Sales Appointments - Raw'!$I:$I,'Consultants - By Rep'!$A73,'Sales Appointments - Raw'!$E:$E,"&gt;="&amp;'Consultants - By Rep'!$B$4,'Sales Appointments - Raw'!$J:$J,TRUE)</f>
        <v>0</v>
      </c>
      <c r="W73" s="23">
        <f ca="1">SUMIFS('Sales Appointments - Raw'!$O:$O,'Sales Appointments - Raw'!$I:$I,'Consultants - By Rep'!$A73,'Sales Appointments - Raw'!$E:$E,"&gt;="&amp;'Consultants - By Rep'!$B$4)</f>
        <v>0</v>
      </c>
      <c r="X73" s="20">
        <f t="shared" ca="1" si="5"/>
        <v>0</v>
      </c>
      <c r="Y73" s="20">
        <f ca="1">MIN(IFERROR(Z73/(W73-SUMIFS('Sales Appointments - Raw'!$P:$P,'Sales Appointments - Raw'!$E:$E,"&gt;="&amp;'Consultants - By Rep'!$B$4,'Sales Appointments - Raw'!$I:$I,'Consultants - By Rep'!$A73)),0),1)</f>
        <v>0</v>
      </c>
      <c r="Z73" s="23">
        <f ca="1">COUNTIFS('Opportunities - Raw'!$F:$F,'Consultants - By Rep'!$A73,'Opportunities - Raw'!$B:$B,"&gt;="&amp;'Consultants - By Rep'!$B$4)</f>
        <v>0</v>
      </c>
      <c r="AA73" s="23">
        <f ca="1">COUNTIFS('Opportunities - Raw'!$F:$F,'Consultants - By Rep'!$A73,'Opportunities - Raw'!$H:$H,"&gt;="&amp;'Consultants - By Rep'!$B$4)</f>
        <v>0</v>
      </c>
      <c r="AB73" s="23">
        <f ca="1">COUNTIFS('CAD Appointments - Raw'!$H:$H,"Good to Go",'CAD Appointments - Raw'!$E:$E,'Consultants - By Rep'!$A73,'CAD Appointments - Raw'!$G:$G,"&gt;="&amp;'Consultants - By Rep'!$B$4)</f>
        <v>0</v>
      </c>
      <c r="AC73" s="20">
        <f ca="1">MIN(IFERROR(AB73/COUNTIFS('CAD Appointments - Raw'!$E:$E,'Consultants - By Rep'!$A73,'CAD Appointments - Raw'!$G:$G,"&gt;="&amp;'Consultants - By Rep'!$B$4),0),1)</f>
        <v>0</v>
      </c>
      <c r="AD73" s="34">
        <f ca="1">COUNTIFS('Opportunities - Raw'!$F:$F,'Consultants - By Rep'!$A73,'Opportunities - Raw'!$I:$I,"&gt;="&amp;'Consultants - By Rep'!$B$4)</f>
        <v>0</v>
      </c>
    </row>
    <row r="74" spans="1:30" x14ac:dyDescent="0.3">
      <c r="A74" s="6"/>
      <c r="B74" s="6"/>
      <c r="C74" s="33">
        <f ca="1">COUNTIFS('Sales Appointments - Raw'!$I:$I,'Consultants - By Rep'!$A74,'Sales Appointments - Raw'!$E:$E,'Consultants - By Rep'!$B$2-1)</f>
        <v>0</v>
      </c>
      <c r="D74" s="23">
        <f ca="1">COUNTIFS('Sales Appointments - Raw'!$I:$I,'Consultants - By Rep'!$A74,'Sales Appointments - Raw'!$E:$E,'Consultants - By Rep'!$B$2-1,'Sales Appointments - Raw'!$J:$J,TRUE)</f>
        <v>0</v>
      </c>
      <c r="E74" s="23">
        <f ca="1">SUMIFS('Sales Appointments - Raw'!$O:$O,'Sales Appointments - Raw'!$I:$I,'Consultants - By Rep'!$A74,'Sales Appointments - Raw'!$E:$E,'Consultants - By Rep'!$B$2-1)</f>
        <v>0</v>
      </c>
      <c r="F74" s="20">
        <f t="shared" ref="F74:F105" ca="1" si="6">MIN(IFERROR(E74/C74,0),1)</f>
        <v>0</v>
      </c>
      <c r="G74" s="20">
        <f ca="1">MIN(IFERROR(H74/(E74-SUMIFS('Sales Appointments - Raw'!$P:$P,'Sales Appointments - Raw'!$E:$E,'Consultants - By Rep'!$B$2-1,'Sales Appointments - Raw'!$I:$I,'Consultants - By Rep'!$A74)),0),1)</f>
        <v>0</v>
      </c>
      <c r="H74" s="23">
        <f ca="1">COUNTIFS('Opportunities - Raw'!$F:$F,'Consultants - By Rep'!$A74,'Opportunities - Raw'!$B:$B,'Consultants - By Rep'!$B$2-1)</f>
        <v>0</v>
      </c>
      <c r="I74" s="23">
        <f ca="1">COUNTIFS('CAD Appointments - Raw'!$H:$H,"Good to Go",'CAD Appointments - Raw'!$E:$E,'Consultants - By Rep'!$A74,'CAD Appointments - Raw'!$G:$G,'Consultants - By Rep'!$B$2-1)</f>
        <v>0</v>
      </c>
      <c r="J74" s="23">
        <f ca="1">COUNTIFS('Opportunities - Raw'!$F:$F,'Consultants - By Rep'!$A74,'Opportunities - Raw'!$H:$H,'Consultants - By Rep'!$B$2-1)</f>
        <v>0</v>
      </c>
      <c r="K74" s="34">
        <f ca="1">COUNTIFS('Opportunities - Raw'!$F:$F,'Consultants - By Rep'!$A74,'Opportunities - Raw'!$I:$I,'Consultants - By Rep'!$B$2-1)</f>
        <v>0</v>
      </c>
      <c r="L74" s="33">
        <f ca="1">COUNTIFS('Sales Appointments - Raw'!$I:$I,'Consultants - By Rep'!$A74,'Sales Appointments - Raw'!$E:$E,"&gt;="&amp;'Consultants - By Rep'!$B$3)</f>
        <v>0</v>
      </c>
      <c r="M74" s="23">
        <f ca="1">COUNTIFS('Sales Appointments - Raw'!$I:$I,'Consultants - By Rep'!$A74,'Sales Appointments - Raw'!$E:$E,"&gt;="&amp;'Consultants - By Rep'!$B$3,'Sales Appointments - Raw'!$J:$J,TRUE)</f>
        <v>0</v>
      </c>
      <c r="N74" s="23">
        <f ca="1">SUMIFS('Sales Appointments - Raw'!$O:$O,'Sales Appointments - Raw'!$I:$I,'Consultants - By Rep'!$A74,'Sales Appointments - Raw'!$E:$E,"&gt;="&amp;'Consultants - By Rep'!$B$3)</f>
        <v>0</v>
      </c>
      <c r="O74" s="20">
        <f t="shared" ref="O74:O105" ca="1" si="7">MIN(IFERROR(N74/L74,0),1)</f>
        <v>0</v>
      </c>
      <c r="P74" s="20">
        <f ca="1">MIN(IFERROR(Q74/(N74-SUMIFS('Sales Appointments - Raw'!$P:$P,'Sales Appointments - Raw'!$E:$E,"&gt;="&amp;'Consultants - By Rep'!$B$3,'Sales Appointments - Raw'!$I:$I,'Consultants - By Rep'!$A74)),0),1)</f>
        <v>0</v>
      </c>
      <c r="Q74" s="23">
        <f ca="1">COUNTIFS('Opportunities - Raw'!$F:$F,'Consultants - By Rep'!$A74,'Opportunities - Raw'!$B:$B,"&gt;="&amp;'Consultants - By Rep'!$B$3)</f>
        <v>0</v>
      </c>
      <c r="R74" s="23">
        <f ca="1">COUNTIFS('CAD Appointments - Raw'!$H:$H,"Good to Go",'CAD Appointments - Raw'!$E:$E,'Consultants - By Rep'!$A74,'CAD Appointments - Raw'!$G:$G,"&gt;="&amp;'Consultants - By Rep'!$B$3)</f>
        <v>0</v>
      </c>
      <c r="S74" s="23">
        <f ca="1">COUNTIFS('Opportunities - Raw'!$F:$F,'Consultants - By Rep'!$A74,'Opportunities - Raw'!$H:$H,"&gt;="&amp;'Consultants - By Rep'!$B$3)</f>
        <v>0</v>
      </c>
      <c r="T74" s="34">
        <f ca="1">COUNTIFS('Opportunities - Raw'!$F:$F,'Consultants - By Rep'!$A74,'Opportunities - Raw'!$I:$I,"&gt;="&amp;'Consultants - By Rep'!$B$3)</f>
        <v>0</v>
      </c>
      <c r="U74" s="33">
        <f ca="1">COUNTIFS('Sales Appointments - Raw'!$I:$I,'Consultants - By Rep'!$A74,'Sales Appointments - Raw'!$E:$E,"&gt;="&amp;'Consultants - By Rep'!$B$4)</f>
        <v>0</v>
      </c>
      <c r="V74" s="23">
        <f ca="1">COUNTIFS('Sales Appointments - Raw'!$I:$I,'Consultants - By Rep'!$A74,'Sales Appointments - Raw'!$E:$E,"&gt;="&amp;'Consultants - By Rep'!$B$4,'Sales Appointments - Raw'!$J:$J,TRUE)</f>
        <v>0</v>
      </c>
      <c r="W74" s="23">
        <f ca="1">SUMIFS('Sales Appointments - Raw'!$O:$O,'Sales Appointments - Raw'!$I:$I,'Consultants - By Rep'!$A74,'Sales Appointments - Raw'!$E:$E,"&gt;="&amp;'Consultants - By Rep'!$B$4)</f>
        <v>0</v>
      </c>
      <c r="X74" s="20">
        <f t="shared" ref="X74:X105" ca="1" si="8">MIN(IFERROR(W74/U74,0),1)</f>
        <v>0</v>
      </c>
      <c r="Y74" s="20">
        <f ca="1">MIN(IFERROR(Z74/(W74-SUMIFS('Sales Appointments - Raw'!$P:$P,'Sales Appointments - Raw'!$E:$E,"&gt;="&amp;'Consultants - By Rep'!$B$4,'Sales Appointments - Raw'!$I:$I,'Consultants - By Rep'!$A74)),0),1)</f>
        <v>0</v>
      </c>
      <c r="Z74" s="23">
        <f ca="1">COUNTIFS('Opportunities - Raw'!$F:$F,'Consultants - By Rep'!$A74,'Opportunities - Raw'!$B:$B,"&gt;="&amp;'Consultants - By Rep'!$B$4)</f>
        <v>0</v>
      </c>
      <c r="AA74" s="23">
        <f ca="1">COUNTIFS('Opportunities - Raw'!$F:$F,'Consultants - By Rep'!$A74,'Opportunities - Raw'!$H:$H,"&gt;="&amp;'Consultants - By Rep'!$B$4)</f>
        <v>0</v>
      </c>
      <c r="AB74" s="23">
        <f ca="1">COUNTIFS('CAD Appointments - Raw'!$H:$H,"Good to Go",'CAD Appointments - Raw'!$E:$E,'Consultants - By Rep'!$A74,'CAD Appointments - Raw'!$G:$G,"&gt;="&amp;'Consultants - By Rep'!$B$4)</f>
        <v>0</v>
      </c>
      <c r="AC74" s="20">
        <f ca="1">MIN(IFERROR(AB74/COUNTIFS('CAD Appointments - Raw'!$E:$E,'Consultants - By Rep'!$A74,'CAD Appointments - Raw'!$G:$G,"&gt;="&amp;'Consultants - By Rep'!$B$4),0),1)</f>
        <v>0</v>
      </c>
      <c r="AD74" s="34">
        <f ca="1">COUNTIFS('Opportunities - Raw'!$F:$F,'Consultants - By Rep'!$A74,'Opportunities - Raw'!$I:$I,"&gt;="&amp;'Consultants - By Rep'!$B$4)</f>
        <v>0</v>
      </c>
    </row>
    <row r="75" spans="1:30" x14ac:dyDescent="0.3">
      <c r="A75" s="6"/>
      <c r="B75" s="6"/>
      <c r="C75" s="33">
        <f ca="1">COUNTIFS('Sales Appointments - Raw'!$I:$I,'Consultants - By Rep'!$A75,'Sales Appointments - Raw'!$E:$E,'Consultants - By Rep'!$B$2-1)</f>
        <v>0</v>
      </c>
      <c r="D75" s="23">
        <f ca="1">COUNTIFS('Sales Appointments - Raw'!$I:$I,'Consultants - By Rep'!$A75,'Sales Appointments - Raw'!$E:$E,'Consultants - By Rep'!$B$2-1,'Sales Appointments - Raw'!$J:$J,TRUE)</f>
        <v>0</v>
      </c>
      <c r="E75" s="23">
        <f ca="1">SUMIFS('Sales Appointments - Raw'!$O:$O,'Sales Appointments - Raw'!$I:$I,'Consultants - By Rep'!$A75,'Sales Appointments - Raw'!$E:$E,'Consultants - By Rep'!$B$2-1)</f>
        <v>0</v>
      </c>
      <c r="F75" s="20">
        <f t="shared" ca="1" si="6"/>
        <v>0</v>
      </c>
      <c r="G75" s="20">
        <f ca="1">MIN(IFERROR(H75/(E75-SUMIFS('Sales Appointments - Raw'!$P:$P,'Sales Appointments - Raw'!$E:$E,'Consultants - By Rep'!$B$2-1,'Sales Appointments - Raw'!$I:$I,'Consultants - By Rep'!$A75)),0),1)</f>
        <v>0</v>
      </c>
      <c r="H75" s="23">
        <f ca="1">COUNTIFS('Opportunities - Raw'!$F:$F,'Consultants - By Rep'!$A75,'Opportunities - Raw'!$B:$B,'Consultants - By Rep'!$B$2-1)</f>
        <v>0</v>
      </c>
      <c r="I75" s="23">
        <f ca="1">COUNTIFS('CAD Appointments - Raw'!$H:$H,"Good to Go",'CAD Appointments - Raw'!$E:$E,'Consultants - By Rep'!$A75,'CAD Appointments - Raw'!$G:$G,'Consultants - By Rep'!$B$2-1)</f>
        <v>0</v>
      </c>
      <c r="J75" s="23">
        <f ca="1">COUNTIFS('Opportunities - Raw'!$F:$F,'Consultants - By Rep'!$A75,'Opportunities - Raw'!$H:$H,'Consultants - By Rep'!$B$2-1)</f>
        <v>0</v>
      </c>
      <c r="K75" s="34">
        <f ca="1">COUNTIFS('Opportunities - Raw'!$F:$F,'Consultants - By Rep'!$A75,'Opportunities - Raw'!$I:$I,'Consultants - By Rep'!$B$2-1)</f>
        <v>0</v>
      </c>
      <c r="L75" s="33">
        <f ca="1">COUNTIFS('Sales Appointments - Raw'!$I:$I,'Consultants - By Rep'!$A75,'Sales Appointments - Raw'!$E:$E,"&gt;="&amp;'Consultants - By Rep'!$B$3)</f>
        <v>0</v>
      </c>
      <c r="M75" s="23">
        <f ca="1">COUNTIFS('Sales Appointments - Raw'!$I:$I,'Consultants - By Rep'!$A75,'Sales Appointments - Raw'!$E:$E,"&gt;="&amp;'Consultants - By Rep'!$B$3,'Sales Appointments - Raw'!$J:$J,TRUE)</f>
        <v>0</v>
      </c>
      <c r="N75" s="23">
        <f ca="1">SUMIFS('Sales Appointments - Raw'!$O:$O,'Sales Appointments - Raw'!$I:$I,'Consultants - By Rep'!$A75,'Sales Appointments - Raw'!$E:$E,"&gt;="&amp;'Consultants - By Rep'!$B$3)</f>
        <v>0</v>
      </c>
      <c r="O75" s="20">
        <f t="shared" ca="1" si="7"/>
        <v>0</v>
      </c>
      <c r="P75" s="20">
        <f ca="1">MIN(IFERROR(Q75/(N75-SUMIFS('Sales Appointments - Raw'!$P:$P,'Sales Appointments - Raw'!$E:$E,"&gt;="&amp;'Consultants - By Rep'!$B$3,'Sales Appointments - Raw'!$I:$I,'Consultants - By Rep'!$A75)),0),1)</f>
        <v>0</v>
      </c>
      <c r="Q75" s="23">
        <f ca="1">COUNTIFS('Opportunities - Raw'!$F:$F,'Consultants - By Rep'!$A75,'Opportunities - Raw'!$B:$B,"&gt;="&amp;'Consultants - By Rep'!$B$3)</f>
        <v>0</v>
      </c>
      <c r="R75" s="23">
        <f ca="1">COUNTIFS('CAD Appointments - Raw'!$H:$H,"Good to Go",'CAD Appointments - Raw'!$E:$E,'Consultants - By Rep'!$A75,'CAD Appointments - Raw'!$G:$G,"&gt;="&amp;'Consultants - By Rep'!$B$3)</f>
        <v>0</v>
      </c>
      <c r="S75" s="23">
        <f ca="1">COUNTIFS('Opportunities - Raw'!$F:$F,'Consultants - By Rep'!$A75,'Opportunities - Raw'!$H:$H,"&gt;="&amp;'Consultants - By Rep'!$B$3)</f>
        <v>0</v>
      </c>
      <c r="T75" s="34">
        <f ca="1">COUNTIFS('Opportunities - Raw'!$F:$F,'Consultants - By Rep'!$A75,'Opportunities - Raw'!$I:$I,"&gt;="&amp;'Consultants - By Rep'!$B$3)</f>
        <v>0</v>
      </c>
      <c r="U75" s="33">
        <f ca="1">COUNTIFS('Sales Appointments - Raw'!$I:$I,'Consultants - By Rep'!$A75,'Sales Appointments - Raw'!$E:$E,"&gt;="&amp;'Consultants - By Rep'!$B$4)</f>
        <v>0</v>
      </c>
      <c r="V75" s="23">
        <f ca="1">COUNTIFS('Sales Appointments - Raw'!$I:$I,'Consultants - By Rep'!$A75,'Sales Appointments - Raw'!$E:$E,"&gt;="&amp;'Consultants - By Rep'!$B$4,'Sales Appointments - Raw'!$J:$J,TRUE)</f>
        <v>0</v>
      </c>
      <c r="W75" s="23">
        <f ca="1">SUMIFS('Sales Appointments - Raw'!$O:$O,'Sales Appointments - Raw'!$I:$I,'Consultants - By Rep'!$A75,'Sales Appointments - Raw'!$E:$E,"&gt;="&amp;'Consultants - By Rep'!$B$4)</f>
        <v>0</v>
      </c>
      <c r="X75" s="20">
        <f t="shared" ca="1" si="8"/>
        <v>0</v>
      </c>
      <c r="Y75" s="20">
        <f ca="1">MIN(IFERROR(Z75/(W75-SUMIFS('Sales Appointments - Raw'!$P:$P,'Sales Appointments - Raw'!$E:$E,"&gt;="&amp;'Consultants - By Rep'!$B$4,'Sales Appointments - Raw'!$I:$I,'Consultants - By Rep'!$A75)),0),1)</f>
        <v>0</v>
      </c>
      <c r="Z75" s="23">
        <f ca="1">COUNTIFS('Opportunities - Raw'!$F:$F,'Consultants - By Rep'!$A75,'Opportunities - Raw'!$B:$B,"&gt;="&amp;'Consultants - By Rep'!$B$4)</f>
        <v>0</v>
      </c>
      <c r="AA75" s="23">
        <f ca="1">COUNTIFS('Opportunities - Raw'!$F:$F,'Consultants - By Rep'!$A75,'Opportunities - Raw'!$H:$H,"&gt;="&amp;'Consultants - By Rep'!$B$4)</f>
        <v>0</v>
      </c>
      <c r="AB75" s="23">
        <f ca="1">COUNTIFS('CAD Appointments - Raw'!$H:$H,"Good to Go",'CAD Appointments - Raw'!$E:$E,'Consultants - By Rep'!$A75,'CAD Appointments - Raw'!$G:$G,"&gt;="&amp;'Consultants - By Rep'!$B$4)</f>
        <v>0</v>
      </c>
      <c r="AC75" s="20">
        <f ca="1">MIN(IFERROR(AB75/COUNTIFS('CAD Appointments - Raw'!$E:$E,'Consultants - By Rep'!$A75,'CAD Appointments - Raw'!$G:$G,"&gt;="&amp;'Consultants - By Rep'!$B$4),0),1)</f>
        <v>0</v>
      </c>
      <c r="AD75" s="34">
        <f ca="1">COUNTIFS('Opportunities - Raw'!$F:$F,'Consultants - By Rep'!$A75,'Opportunities - Raw'!$I:$I,"&gt;="&amp;'Consultants - By Rep'!$B$4)</f>
        <v>0</v>
      </c>
    </row>
    <row r="76" spans="1:30" x14ac:dyDescent="0.3">
      <c r="A76" s="6"/>
      <c r="B76" s="6"/>
      <c r="C76" s="33">
        <f ca="1">COUNTIFS('Sales Appointments - Raw'!$I:$I,'Consultants - By Rep'!$A76,'Sales Appointments - Raw'!$E:$E,'Consultants - By Rep'!$B$2-1)</f>
        <v>0</v>
      </c>
      <c r="D76" s="23">
        <f ca="1">COUNTIFS('Sales Appointments - Raw'!$I:$I,'Consultants - By Rep'!$A76,'Sales Appointments - Raw'!$E:$E,'Consultants - By Rep'!$B$2-1,'Sales Appointments - Raw'!$J:$J,TRUE)</f>
        <v>0</v>
      </c>
      <c r="E76" s="23">
        <f ca="1">SUMIFS('Sales Appointments - Raw'!$O:$O,'Sales Appointments - Raw'!$I:$I,'Consultants - By Rep'!$A76,'Sales Appointments - Raw'!$E:$E,'Consultants - By Rep'!$B$2-1)</f>
        <v>0</v>
      </c>
      <c r="F76" s="20">
        <f t="shared" ca="1" si="6"/>
        <v>0</v>
      </c>
      <c r="G76" s="20">
        <f ca="1">MIN(IFERROR(H76/(E76-SUMIFS('Sales Appointments - Raw'!$P:$P,'Sales Appointments - Raw'!$E:$E,'Consultants - By Rep'!$B$2-1,'Sales Appointments - Raw'!$I:$I,'Consultants - By Rep'!$A76)),0),1)</f>
        <v>0</v>
      </c>
      <c r="H76" s="23">
        <f ca="1">COUNTIFS('Opportunities - Raw'!$F:$F,'Consultants - By Rep'!$A76,'Opportunities - Raw'!$B:$B,'Consultants - By Rep'!$B$2-1)</f>
        <v>0</v>
      </c>
      <c r="I76" s="23">
        <f ca="1">COUNTIFS('CAD Appointments - Raw'!$H:$H,"Good to Go",'CAD Appointments - Raw'!$E:$E,'Consultants - By Rep'!$A76,'CAD Appointments - Raw'!$G:$G,'Consultants - By Rep'!$B$2-1)</f>
        <v>0</v>
      </c>
      <c r="J76" s="23">
        <f ca="1">COUNTIFS('Opportunities - Raw'!$F:$F,'Consultants - By Rep'!$A76,'Opportunities - Raw'!$H:$H,'Consultants - By Rep'!$B$2-1)</f>
        <v>0</v>
      </c>
      <c r="K76" s="34">
        <f ca="1">COUNTIFS('Opportunities - Raw'!$F:$F,'Consultants - By Rep'!$A76,'Opportunities - Raw'!$I:$I,'Consultants - By Rep'!$B$2-1)</f>
        <v>0</v>
      </c>
      <c r="L76" s="33">
        <f ca="1">COUNTIFS('Sales Appointments - Raw'!$I:$I,'Consultants - By Rep'!$A76,'Sales Appointments - Raw'!$E:$E,"&gt;="&amp;'Consultants - By Rep'!$B$3)</f>
        <v>0</v>
      </c>
      <c r="M76" s="23">
        <f ca="1">COUNTIFS('Sales Appointments - Raw'!$I:$I,'Consultants - By Rep'!$A76,'Sales Appointments - Raw'!$E:$E,"&gt;="&amp;'Consultants - By Rep'!$B$3,'Sales Appointments - Raw'!$J:$J,TRUE)</f>
        <v>0</v>
      </c>
      <c r="N76" s="23">
        <f ca="1">SUMIFS('Sales Appointments - Raw'!$O:$O,'Sales Appointments - Raw'!$I:$I,'Consultants - By Rep'!$A76,'Sales Appointments - Raw'!$E:$E,"&gt;="&amp;'Consultants - By Rep'!$B$3)</f>
        <v>0</v>
      </c>
      <c r="O76" s="20">
        <f t="shared" ca="1" si="7"/>
        <v>0</v>
      </c>
      <c r="P76" s="20">
        <f ca="1">MIN(IFERROR(Q76/(N76-SUMIFS('Sales Appointments - Raw'!$P:$P,'Sales Appointments - Raw'!$E:$E,"&gt;="&amp;'Consultants - By Rep'!$B$3,'Sales Appointments - Raw'!$I:$I,'Consultants - By Rep'!$A76)),0),1)</f>
        <v>0</v>
      </c>
      <c r="Q76" s="23">
        <f ca="1">COUNTIFS('Opportunities - Raw'!$F:$F,'Consultants - By Rep'!$A76,'Opportunities - Raw'!$B:$B,"&gt;="&amp;'Consultants - By Rep'!$B$3)</f>
        <v>0</v>
      </c>
      <c r="R76" s="23">
        <f ca="1">COUNTIFS('CAD Appointments - Raw'!$H:$H,"Good to Go",'CAD Appointments - Raw'!$E:$E,'Consultants - By Rep'!$A76,'CAD Appointments - Raw'!$G:$G,"&gt;="&amp;'Consultants - By Rep'!$B$3)</f>
        <v>0</v>
      </c>
      <c r="S76" s="23">
        <f ca="1">COUNTIFS('Opportunities - Raw'!$F:$F,'Consultants - By Rep'!$A76,'Opportunities - Raw'!$H:$H,"&gt;="&amp;'Consultants - By Rep'!$B$3)</f>
        <v>0</v>
      </c>
      <c r="T76" s="34">
        <f ca="1">COUNTIFS('Opportunities - Raw'!$F:$F,'Consultants - By Rep'!$A76,'Opportunities - Raw'!$I:$I,"&gt;="&amp;'Consultants - By Rep'!$B$3)</f>
        <v>0</v>
      </c>
      <c r="U76" s="33">
        <f ca="1">COUNTIFS('Sales Appointments - Raw'!$I:$I,'Consultants - By Rep'!$A76,'Sales Appointments - Raw'!$E:$E,"&gt;="&amp;'Consultants - By Rep'!$B$4)</f>
        <v>0</v>
      </c>
      <c r="V76" s="23">
        <f ca="1">COUNTIFS('Sales Appointments - Raw'!$I:$I,'Consultants - By Rep'!$A76,'Sales Appointments - Raw'!$E:$E,"&gt;="&amp;'Consultants - By Rep'!$B$4,'Sales Appointments - Raw'!$J:$J,TRUE)</f>
        <v>0</v>
      </c>
      <c r="W76" s="23">
        <f ca="1">SUMIFS('Sales Appointments - Raw'!$O:$O,'Sales Appointments - Raw'!$I:$I,'Consultants - By Rep'!$A76,'Sales Appointments - Raw'!$E:$E,"&gt;="&amp;'Consultants - By Rep'!$B$4)</f>
        <v>0</v>
      </c>
      <c r="X76" s="20">
        <f t="shared" ca="1" si="8"/>
        <v>0</v>
      </c>
      <c r="Y76" s="20">
        <f ca="1">MIN(IFERROR(Z76/(W76-SUMIFS('Sales Appointments - Raw'!$P:$P,'Sales Appointments - Raw'!$E:$E,"&gt;="&amp;'Consultants - By Rep'!$B$4,'Sales Appointments - Raw'!$I:$I,'Consultants - By Rep'!$A76)),0),1)</f>
        <v>0</v>
      </c>
      <c r="Z76" s="23">
        <f ca="1">COUNTIFS('Opportunities - Raw'!$F:$F,'Consultants - By Rep'!$A76,'Opportunities - Raw'!$B:$B,"&gt;="&amp;'Consultants - By Rep'!$B$4)</f>
        <v>0</v>
      </c>
      <c r="AA76" s="23">
        <f ca="1">COUNTIFS('Opportunities - Raw'!$F:$F,'Consultants - By Rep'!$A76,'Opportunities - Raw'!$H:$H,"&gt;="&amp;'Consultants - By Rep'!$B$4)</f>
        <v>0</v>
      </c>
      <c r="AB76" s="23">
        <f ca="1">COUNTIFS('CAD Appointments - Raw'!$H:$H,"Good to Go",'CAD Appointments - Raw'!$E:$E,'Consultants - By Rep'!$A76,'CAD Appointments - Raw'!$G:$G,"&gt;="&amp;'Consultants - By Rep'!$B$4)</f>
        <v>0</v>
      </c>
      <c r="AC76" s="20">
        <f ca="1">MIN(IFERROR(AB76/COUNTIFS('CAD Appointments - Raw'!$E:$E,'Consultants - By Rep'!$A76,'CAD Appointments - Raw'!$G:$G,"&gt;="&amp;'Consultants - By Rep'!$B$4),0),1)</f>
        <v>0</v>
      </c>
      <c r="AD76" s="34">
        <f ca="1">COUNTIFS('Opportunities - Raw'!$F:$F,'Consultants - By Rep'!$A76,'Opportunities - Raw'!$I:$I,"&gt;="&amp;'Consultants - By Rep'!$B$4)</f>
        <v>0</v>
      </c>
    </row>
    <row r="77" spans="1:30" x14ac:dyDescent="0.3">
      <c r="A77" s="6"/>
      <c r="B77" s="6"/>
      <c r="C77" s="33">
        <f ca="1">COUNTIFS('Sales Appointments - Raw'!$I:$I,'Consultants - By Rep'!$A77,'Sales Appointments - Raw'!$E:$E,'Consultants - By Rep'!$B$2-1)</f>
        <v>0</v>
      </c>
      <c r="D77" s="23">
        <f ca="1">COUNTIFS('Sales Appointments - Raw'!$I:$I,'Consultants - By Rep'!$A77,'Sales Appointments - Raw'!$E:$E,'Consultants - By Rep'!$B$2-1,'Sales Appointments - Raw'!$J:$J,TRUE)</f>
        <v>0</v>
      </c>
      <c r="E77" s="23">
        <f ca="1">SUMIFS('Sales Appointments - Raw'!$O:$O,'Sales Appointments - Raw'!$I:$I,'Consultants - By Rep'!$A77,'Sales Appointments - Raw'!$E:$E,'Consultants - By Rep'!$B$2-1)</f>
        <v>0</v>
      </c>
      <c r="F77" s="20">
        <f t="shared" ca="1" si="6"/>
        <v>0</v>
      </c>
      <c r="G77" s="20">
        <f ca="1">MIN(IFERROR(H77/(E77-SUMIFS('Sales Appointments - Raw'!$P:$P,'Sales Appointments - Raw'!$E:$E,'Consultants - By Rep'!$B$2-1,'Sales Appointments - Raw'!$I:$I,'Consultants - By Rep'!$A77)),0),1)</f>
        <v>0</v>
      </c>
      <c r="H77" s="23">
        <f ca="1">COUNTIFS('Opportunities - Raw'!$F:$F,'Consultants - By Rep'!$A77,'Opportunities - Raw'!$B:$B,'Consultants - By Rep'!$B$2-1)</f>
        <v>0</v>
      </c>
      <c r="I77" s="23">
        <f ca="1">COUNTIFS('CAD Appointments - Raw'!$H:$H,"Good to Go",'CAD Appointments - Raw'!$E:$E,'Consultants - By Rep'!$A77,'CAD Appointments - Raw'!$G:$G,'Consultants - By Rep'!$B$2-1)</f>
        <v>0</v>
      </c>
      <c r="J77" s="23">
        <f ca="1">COUNTIFS('Opportunities - Raw'!$F:$F,'Consultants - By Rep'!$A77,'Opportunities - Raw'!$H:$H,'Consultants - By Rep'!$B$2-1)</f>
        <v>0</v>
      </c>
      <c r="K77" s="34">
        <f ca="1">COUNTIFS('Opportunities - Raw'!$F:$F,'Consultants - By Rep'!$A77,'Opportunities - Raw'!$I:$I,'Consultants - By Rep'!$B$2-1)</f>
        <v>0</v>
      </c>
      <c r="L77" s="33">
        <f ca="1">COUNTIFS('Sales Appointments - Raw'!$I:$I,'Consultants - By Rep'!$A77,'Sales Appointments - Raw'!$E:$E,"&gt;="&amp;'Consultants - By Rep'!$B$3)</f>
        <v>0</v>
      </c>
      <c r="M77" s="23">
        <f ca="1">COUNTIFS('Sales Appointments - Raw'!$I:$I,'Consultants - By Rep'!$A77,'Sales Appointments - Raw'!$E:$E,"&gt;="&amp;'Consultants - By Rep'!$B$3,'Sales Appointments - Raw'!$J:$J,TRUE)</f>
        <v>0</v>
      </c>
      <c r="N77" s="23">
        <f ca="1">SUMIFS('Sales Appointments - Raw'!$O:$O,'Sales Appointments - Raw'!$I:$I,'Consultants - By Rep'!$A77,'Sales Appointments - Raw'!$E:$E,"&gt;="&amp;'Consultants - By Rep'!$B$3)</f>
        <v>0</v>
      </c>
      <c r="O77" s="20">
        <f t="shared" ca="1" si="7"/>
        <v>0</v>
      </c>
      <c r="P77" s="20">
        <f ca="1">MIN(IFERROR(Q77/(N77-SUMIFS('Sales Appointments - Raw'!$P:$P,'Sales Appointments - Raw'!$E:$E,"&gt;="&amp;'Consultants - By Rep'!$B$3,'Sales Appointments - Raw'!$I:$I,'Consultants - By Rep'!$A77)),0),1)</f>
        <v>0</v>
      </c>
      <c r="Q77" s="23">
        <f ca="1">COUNTIFS('Opportunities - Raw'!$F:$F,'Consultants - By Rep'!$A77,'Opportunities - Raw'!$B:$B,"&gt;="&amp;'Consultants - By Rep'!$B$3)</f>
        <v>0</v>
      </c>
      <c r="R77" s="23">
        <f ca="1">COUNTIFS('CAD Appointments - Raw'!$H:$H,"Good to Go",'CAD Appointments - Raw'!$E:$E,'Consultants - By Rep'!$A77,'CAD Appointments - Raw'!$G:$G,"&gt;="&amp;'Consultants - By Rep'!$B$3)</f>
        <v>0</v>
      </c>
      <c r="S77" s="23">
        <f ca="1">COUNTIFS('Opportunities - Raw'!$F:$F,'Consultants - By Rep'!$A77,'Opportunities - Raw'!$H:$H,"&gt;="&amp;'Consultants - By Rep'!$B$3)</f>
        <v>0</v>
      </c>
      <c r="T77" s="34">
        <f ca="1">COUNTIFS('Opportunities - Raw'!$F:$F,'Consultants - By Rep'!$A77,'Opportunities - Raw'!$I:$I,"&gt;="&amp;'Consultants - By Rep'!$B$3)</f>
        <v>0</v>
      </c>
      <c r="U77" s="33">
        <f ca="1">COUNTIFS('Sales Appointments - Raw'!$I:$I,'Consultants - By Rep'!$A77,'Sales Appointments - Raw'!$E:$E,"&gt;="&amp;'Consultants - By Rep'!$B$4)</f>
        <v>0</v>
      </c>
      <c r="V77" s="23">
        <f ca="1">COUNTIFS('Sales Appointments - Raw'!$I:$I,'Consultants - By Rep'!$A77,'Sales Appointments - Raw'!$E:$E,"&gt;="&amp;'Consultants - By Rep'!$B$4,'Sales Appointments - Raw'!$J:$J,TRUE)</f>
        <v>0</v>
      </c>
      <c r="W77" s="23">
        <f ca="1">SUMIFS('Sales Appointments - Raw'!$O:$O,'Sales Appointments - Raw'!$I:$I,'Consultants - By Rep'!$A77,'Sales Appointments - Raw'!$E:$E,"&gt;="&amp;'Consultants - By Rep'!$B$4)</f>
        <v>0</v>
      </c>
      <c r="X77" s="20">
        <f t="shared" ca="1" si="8"/>
        <v>0</v>
      </c>
      <c r="Y77" s="20">
        <f ca="1">MIN(IFERROR(Z77/(W77-SUMIFS('Sales Appointments - Raw'!$P:$P,'Sales Appointments - Raw'!$E:$E,"&gt;="&amp;'Consultants - By Rep'!$B$4,'Sales Appointments - Raw'!$I:$I,'Consultants - By Rep'!$A77)),0),1)</f>
        <v>0</v>
      </c>
      <c r="Z77" s="23">
        <f ca="1">COUNTIFS('Opportunities - Raw'!$F:$F,'Consultants - By Rep'!$A77,'Opportunities - Raw'!$B:$B,"&gt;="&amp;'Consultants - By Rep'!$B$4)</f>
        <v>0</v>
      </c>
      <c r="AA77" s="23">
        <f ca="1">COUNTIFS('Opportunities - Raw'!$F:$F,'Consultants - By Rep'!$A77,'Opportunities - Raw'!$H:$H,"&gt;="&amp;'Consultants - By Rep'!$B$4)</f>
        <v>0</v>
      </c>
      <c r="AB77" s="23">
        <f ca="1">COUNTIFS('CAD Appointments - Raw'!$H:$H,"Good to Go",'CAD Appointments - Raw'!$E:$E,'Consultants - By Rep'!$A77,'CAD Appointments - Raw'!$G:$G,"&gt;="&amp;'Consultants - By Rep'!$B$4)</f>
        <v>0</v>
      </c>
      <c r="AC77" s="20">
        <f ca="1">MIN(IFERROR(AB77/COUNTIFS('CAD Appointments - Raw'!$E:$E,'Consultants - By Rep'!$A77,'CAD Appointments - Raw'!$G:$G,"&gt;="&amp;'Consultants - By Rep'!$B$4),0),1)</f>
        <v>0</v>
      </c>
      <c r="AD77" s="34">
        <f ca="1">COUNTIFS('Opportunities - Raw'!$F:$F,'Consultants - By Rep'!$A77,'Opportunities - Raw'!$I:$I,"&gt;="&amp;'Consultants - By Rep'!$B$4)</f>
        <v>0</v>
      </c>
    </row>
    <row r="78" spans="1:30" x14ac:dyDescent="0.3">
      <c r="A78" s="6"/>
      <c r="B78" s="6"/>
      <c r="C78" s="33">
        <f ca="1">COUNTIFS('Sales Appointments - Raw'!$I:$I,'Consultants - By Rep'!$A78,'Sales Appointments - Raw'!$E:$E,'Consultants - By Rep'!$B$2-1)</f>
        <v>0</v>
      </c>
      <c r="D78" s="23">
        <f ca="1">COUNTIFS('Sales Appointments - Raw'!$I:$I,'Consultants - By Rep'!$A78,'Sales Appointments - Raw'!$E:$E,'Consultants - By Rep'!$B$2-1,'Sales Appointments - Raw'!$J:$J,TRUE)</f>
        <v>0</v>
      </c>
      <c r="E78" s="23">
        <f ca="1">SUMIFS('Sales Appointments - Raw'!$O:$O,'Sales Appointments - Raw'!$I:$I,'Consultants - By Rep'!$A78,'Sales Appointments - Raw'!$E:$E,'Consultants - By Rep'!$B$2-1)</f>
        <v>0</v>
      </c>
      <c r="F78" s="20">
        <f t="shared" ca="1" si="6"/>
        <v>0</v>
      </c>
      <c r="G78" s="20">
        <f ca="1">MIN(IFERROR(H78/(E78-SUMIFS('Sales Appointments - Raw'!$P:$P,'Sales Appointments - Raw'!$E:$E,'Consultants - By Rep'!$B$2-1,'Sales Appointments - Raw'!$I:$I,'Consultants - By Rep'!$A78)),0),1)</f>
        <v>0</v>
      </c>
      <c r="H78" s="23">
        <f ca="1">COUNTIFS('Opportunities - Raw'!$F:$F,'Consultants - By Rep'!$A78,'Opportunities - Raw'!$B:$B,'Consultants - By Rep'!$B$2-1)</f>
        <v>0</v>
      </c>
      <c r="I78" s="23">
        <f ca="1">COUNTIFS('CAD Appointments - Raw'!$H:$H,"Good to Go",'CAD Appointments - Raw'!$E:$E,'Consultants - By Rep'!$A78,'CAD Appointments - Raw'!$G:$G,'Consultants - By Rep'!$B$2-1)</f>
        <v>0</v>
      </c>
      <c r="J78" s="23">
        <f ca="1">COUNTIFS('Opportunities - Raw'!$F:$F,'Consultants - By Rep'!$A78,'Opportunities - Raw'!$H:$H,'Consultants - By Rep'!$B$2-1)</f>
        <v>0</v>
      </c>
      <c r="K78" s="34">
        <f ca="1">COUNTIFS('Opportunities - Raw'!$F:$F,'Consultants - By Rep'!$A78,'Opportunities - Raw'!$I:$I,'Consultants - By Rep'!$B$2-1)</f>
        <v>0</v>
      </c>
      <c r="L78" s="33">
        <f ca="1">COUNTIFS('Sales Appointments - Raw'!$I:$I,'Consultants - By Rep'!$A78,'Sales Appointments - Raw'!$E:$E,"&gt;="&amp;'Consultants - By Rep'!$B$3)</f>
        <v>0</v>
      </c>
      <c r="M78" s="23">
        <f ca="1">COUNTIFS('Sales Appointments - Raw'!$I:$I,'Consultants - By Rep'!$A78,'Sales Appointments - Raw'!$E:$E,"&gt;="&amp;'Consultants - By Rep'!$B$3,'Sales Appointments - Raw'!$J:$J,TRUE)</f>
        <v>0</v>
      </c>
      <c r="N78" s="23">
        <f ca="1">SUMIFS('Sales Appointments - Raw'!$O:$O,'Sales Appointments - Raw'!$I:$I,'Consultants - By Rep'!$A78,'Sales Appointments - Raw'!$E:$E,"&gt;="&amp;'Consultants - By Rep'!$B$3)</f>
        <v>0</v>
      </c>
      <c r="O78" s="20">
        <f t="shared" ca="1" si="7"/>
        <v>0</v>
      </c>
      <c r="P78" s="20">
        <f ca="1">MIN(IFERROR(Q78/(N78-SUMIFS('Sales Appointments - Raw'!$P:$P,'Sales Appointments - Raw'!$E:$E,"&gt;="&amp;'Consultants - By Rep'!$B$3,'Sales Appointments - Raw'!$I:$I,'Consultants - By Rep'!$A78)),0),1)</f>
        <v>0</v>
      </c>
      <c r="Q78" s="23">
        <f ca="1">COUNTIFS('Opportunities - Raw'!$F:$F,'Consultants - By Rep'!$A78,'Opportunities - Raw'!$B:$B,"&gt;="&amp;'Consultants - By Rep'!$B$3)</f>
        <v>0</v>
      </c>
      <c r="R78" s="23">
        <f ca="1">COUNTIFS('CAD Appointments - Raw'!$H:$H,"Good to Go",'CAD Appointments - Raw'!$E:$E,'Consultants - By Rep'!$A78,'CAD Appointments - Raw'!$G:$G,"&gt;="&amp;'Consultants - By Rep'!$B$3)</f>
        <v>0</v>
      </c>
      <c r="S78" s="23">
        <f ca="1">COUNTIFS('Opportunities - Raw'!$F:$F,'Consultants - By Rep'!$A78,'Opportunities - Raw'!$H:$H,"&gt;="&amp;'Consultants - By Rep'!$B$3)</f>
        <v>0</v>
      </c>
      <c r="T78" s="34">
        <f ca="1">COUNTIFS('Opportunities - Raw'!$F:$F,'Consultants - By Rep'!$A78,'Opportunities - Raw'!$I:$I,"&gt;="&amp;'Consultants - By Rep'!$B$3)</f>
        <v>0</v>
      </c>
      <c r="U78" s="33">
        <f ca="1">COUNTIFS('Sales Appointments - Raw'!$I:$I,'Consultants - By Rep'!$A78,'Sales Appointments - Raw'!$E:$E,"&gt;="&amp;'Consultants - By Rep'!$B$4)</f>
        <v>0</v>
      </c>
      <c r="V78" s="23">
        <f ca="1">COUNTIFS('Sales Appointments - Raw'!$I:$I,'Consultants - By Rep'!$A78,'Sales Appointments - Raw'!$E:$E,"&gt;="&amp;'Consultants - By Rep'!$B$4,'Sales Appointments - Raw'!$J:$J,TRUE)</f>
        <v>0</v>
      </c>
      <c r="W78" s="23">
        <f ca="1">SUMIFS('Sales Appointments - Raw'!$O:$O,'Sales Appointments - Raw'!$I:$I,'Consultants - By Rep'!$A78,'Sales Appointments - Raw'!$E:$E,"&gt;="&amp;'Consultants - By Rep'!$B$4)</f>
        <v>0</v>
      </c>
      <c r="X78" s="20">
        <f t="shared" ca="1" si="8"/>
        <v>0</v>
      </c>
      <c r="Y78" s="20">
        <f ca="1">MIN(IFERROR(Z78/(W78-SUMIFS('Sales Appointments - Raw'!$P:$P,'Sales Appointments - Raw'!$E:$E,"&gt;="&amp;'Consultants - By Rep'!$B$4,'Sales Appointments - Raw'!$I:$I,'Consultants - By Rep'!$A78)),0),1)</f>
        <v>0</v>
      </c>
      <c r="Z78" s="23">
        <f ca="1">COUNTIFS('Opportunities - Raw'!$F:$F,'Consultants - By Rep'!$A78,'Opportunities - Raw'!$B:$B,"&gt;="&amp;'Consultants - By Rep'!$B$4)</f>
        <v>0</v>
      </c>
      <c r="AA78" s="23">
        <f ca="1">COUNTIFS('Opportunities - Raw'!$F:$F,'Consultants - By Rep'!$A78,'Opportunities - Raw'!$H:$H,"&gt;="&amp;'Consultants - By Rep'!$B$4)</f>
        <v>0</v>
      </c>
      <c r="AB78" s="23">
        <f ca="1">COUNTIFS('CAD Appointments - Raw'!$H:$H,"Good to Go",'CAD Appointments - Raw'!$E:$E,'Consultants - By Rep'!$A78,'CAD Appointments - Raw'!$G:$G,"&gt;="&amp;'Consultants - By Rep'!$B$4)</f>
        <v>0</v>
      </c>
      <c r="AC78" s="20">
        <f ca="1">MIN(IFERROR(AB78/COUNTIFS('CAD Appointments - Raw'!$E:$E,'Consultants - By Rep'!$A78,'CAD Appointments - Raw'!$G:$G,"&gt;="&amp;'Consultants - By Rep'!$B$4),0),1)</f>
        <v>0</v>
      </c>
      <c r="AD78" s="34">
        <f ca="1">COUNTIFS('Opportunities - Raw'!$F:$F,'Consultants - By Rep'!$A78,'Opportunities - Raw'!$I:$I,"&gt;="&amp;'Consultants - By Rep'!$B$4)</f>
        <v>0</v>
      </c>
    </row>
    <row r="79" spans="1:30" x14ac:dyDescent="0.3">
      <c r="A79" s="6"/>
      <c r="B79" s="6"/>
      <c r="C79" s="33">
        <f ca="1">COUNTIFS('Sales Appointments - Raw'!$I:$I,'Consultants - By Rep'!$A79,'Sales Appointments - Raw'!$E:$E,'Consultants - By Rep'!$B$2-1)</f>
        <v>0</v>
      </c>
      <c r="D79" s="23">
        <f ca="1">COUNTIFS('Sales Appointments - Raw'!$I:$I,'Consultants - By Rep'!$A79,'Sales Appointments - Raw'!$E:$E,'Consultants - By Rep'!$B$2-1,'Sales Appointments - Raw'!$J:$J,TRUE)</f>
        <v>0</v>
      </c>
      <c r="E79" s="23">
        <f ca="1">SUMIFS('Sales Appointments - Raw'!$O:$O,'Sales Appointments - Raw'!$I:$I,'Consultants - By Rep'!$A79,'Sales Appointments - Raw'!$E:$E,'Consultants - By Rep'!$B$2-1)</f>
        <v>0</v>
      </c>
      <c r="F79" s="20">
        <f t="shared" ca="1" si="6"/>
        <v>0</v>
      </c>
      <c r="G79" s="20">
        <f ca="1">MIN(IFERROR(H79/(E79-SUMIFS('Sales Appointments - Raw'!$P:$P,'Sales Appointments - Raw'!$E:$E,'Consultants - By Rep'!$B$2-1,'Sales Appointments - Raw'!$I:$I,'Consultants - By Rep'!$A79)),0),1)</f>
        <v>0</v>
      </c>
      <c r="H79" s="23">
        <f ca="1">COUNTIFS('Opportunities - Raw'!$F:$F,'Consultants - By Rep'!$A79,'Opportunities - Raw'!$B:$B,'Consultants - By Rep'!$B$2-1)</f>
        <v>0</v>
      </c>
      <c r="I79" s="23">
        <f ca="1">COUNTIFS('CAD Appointments - Raw'!$H:$H,"Good to Go",'CAD Appointments - Raw'!$E:$E,'Consultants - By Rep'!$A79,'CAD Appointments - Raw'!$G:$G,'Consultants - By Rep'!$B$2-1)</f>
        <v>0</v>
      </c>
      <c r="J79" s="23">
        <f ca="1">COUNTIFS('Opportunities - Raw'!$F:$F,'Consultants - By Rep'!$A79,'Opportunities - Raw'!$H:$H,'Consultants - By Rep'!$B$2-1)</f>
        <v>0</v>
      </c>
      <c r="K79" s="34">
        <f ca="1">COUNTIFS('Opportunities - Raw'!$F:$F,'Consultants - By Rep'!$A79,'Opportunities - Raw'!$I:$I,'Consultants - By Rep'!$B$2-1)</f>
        <v>0</v>
      </c>
      <c r="L79" s="33">
        <f ca="1">COUNTIFS('Sales Appointments - Raw'!$I:$I,'Consultants - By Rep'!$A79,'Sales Appointments - Raw'!$E:$E,"&gt;="&amp;'Consultants - By Rep'!$B$3)</f>
        <v>0</v>
      </c>
      <c r="M79" s="23">
        <f ca="1">COUNTIFS('Sales Appointments - Raw'!$I:$I,'Consultants - By Rep'!$A79,'Sales Appointments - Raw'!$E:$E,"&gt;="&amp;'Consultants - By Rep'!$B$3,'Sales Appointments - Raw'!$J:$J,TRUE)</f>
        <v>0</v>
      </c>
      <c r="N79" s="23">
        <f ca="1">SUMIFS('Sales Appointments - Raw'!$O:$O,'Sales Appointments - Raw'!$I:$I,'Consultants - By Rep'!$A79,'Sales Appointments - Raw'!$E:$E,"&gt;="&amp;'Consultants - By Rep'!$B$3)</f>
        <v>0</v>
      </c>
      <c r="O79" s="20">
        <f t="shared" ca="1" si="7"/>
        <v>0</v>
      </c>
      <c r="P79" s="20">
        <f ca="1">MIN(IFERROR(Q79/(N79-SUMIFS('Sales Appointments - Raw'!$P:$P,'Sales Appointments - Raw'!$E:$E,"&gt;="&amp;'Consultants - By Rep'!$B$3,'Sales Appointments - Raw'!$I:$I,'Consultants - By Rep'!$A79)),0),1)</f>
        <v>0</v>
      </c>
      <c r="Q79" s="23">
        <f ca="1">COUNTIFS('Opportunities - Raw'!$F:$F,'Consultants - By Rep'!$A79,'Opportunities - Raw'!$B:$B,"&gt;="&amp;'Consultants - By Rep'!$B$3)</f>
        <v>0</v>
      </c>
      <c r="R79" s="23">
        <f ca="1">COUNTIFS('CAD Appointments - Raw'!$H:$H,"Good to Go",'CAD Appointments - Raw'!$E:$E,'Consultants - By Rep'!$A79,'CAD Appointments - Raw'!$G:$G,"&gt;="&amp;'Consultants - By Rep'!$B$3)</f>
        <v>0</v>
      </c>
      <c r="S79" s="23">
        <f ca="1">COUNTIFS('Opportunities - Raw'!$F:$F,'Consultants - By Rep'!$A79,'Opportunities - Raw'!$H:$H,"&gt;="&amp;'Consultants - By Rep'!$B$3)</f>
        <v>0</v>
      </c>
      <c r="T79" s="34">
        <f ca="1">COUNTIFS('Opportunities - Raw'!$F:$F,'Consultants - By Rep'!$A79,'Opportunities - Raw'!$I:$I,"&gt;="&amp;'Consultants - By Rep'!$B$3)</f>
        <v>0</v>
      </c>
      <c r="U79" s="33">
        <f ca="1">COUNTIFS('Sales Appointments - Raw'!$I:$I,'Consultants - By Rep'!$A79,'Sales Appointments - Raw'!$E:$E,"&gt;="&amp;'Consultants - By Rep'!$B$4)</f>
        <v>0</v>
      </c>
      <c r="V79" s="23">
        <f ca="1">COUNTIFS('Sales Appointments - Raw'!$I:$I,'Consultants - By Rep'!$A79,'Sales Appointments - Raw'!$E:$E,"&gt;="&amp;'Consultants - By Rep'!$B$4,'Sales Appointments - Raw'!$J:$J,TRUE)</f>
        <v>0</v>
      </c>
      <c r="W79" s="23">
        <f ca="1">SUMIFS('Sales Appointments - Raw'!$O:$O,'Sales Appointments - Raw'!$I:$I,'Consultants - By Rep'!$A79,'Sales Appointments - Raw'!$E:$E,"&gt;="&amp;'Consultants - By Rep'!$B$4)</f>
        <v>0</v>
      </c>
      <c r="X79" s="20">
        <f t="shared" ca="1" si="8"/>
        <v>0</v>
      </c>
      <c r="Y79" s="20">
        <f ca="1">MIN(IFERROR(Z79/(W79-SUMIFS('Sales Appointments - Raw'!$P:$P,'Sales Appointments - Raw'!$E:$E,"&gt;="&amp;'Consultants - By Rep'!$B$4,'Sales Appointments - Raw'!$I:$I,'Consultants - By Rep'!$A79)),0),1)</f>
        <v>0</v>
      </c>
      <c r="Z79" s="23">
        <f ca="1">COUNTIFS('Opportunities - Raw'!$F:$F,'Consultants - By Rep'!$A79,'Opportunities - Raw'!$B:$B,"&gt;="&amp;'Consultants - By Rep'!$B$4)</f>
        <v>0</v>
      </c>
      <c r="AA79" s="23">
        <f ca="1">COUNTIFS('Opportunities - Raw'!$F:$F,'Consultants - By Rep'!$A79,'Opportunities - Raw'!$H:$H,"&gt;="&amp;'Consultants - By Rep'!$B$4)</f>
        <v>0</v>
      </c>
      <c r="AB79" s="23">
        <f ca="1">COUNTIFS('CAD Appointments - Raw'!$H:$H,"Good to Go",'CAD Appointments - Raw'!$E:$E,'Consultants - By Rep'!$A79,'CAD Appointments - Raw'!$G:$G,"&gt;="&amp;'Consultants - By Rep'!$B$4)</f>
        <v>0</v>
      </c>
      <c r="AC79" s="20">
        <f ca="1">MIN(IFERROR(AB79/COUNTIFS('CAD Appointments - Raw'!$E:$E,'Consultants - By Rep'!$A79,'CAD Appointments - Raw'!$G:$G,"&gt;="&amp;'Consultants - By Rep'!$B$4),0),1)</f>
        <v>0</v>
      </c>
      <c r="AD79" s="34">
        <f ca="1">COUNTIFS('Opportunities - Raw'!$F:$F,'Consultants - By Rep'!$A79,'Opportunities - Raw'!$I:$I,"&gt;="&amp;'Consultants - By Rep'!$B$4)</f>
        <v>0</v>
      </c>
    </row>
    <row r="80" spans="1:30" x14ac:dyDescent="0.3">
      <c r="A80" s="6"/>
      <c r="B80" s="6"/>
      <c r="C80" s="33">
        <f ca="1">COUNTIFS('Sales Appointments - Raw'!$I:$I,'Consultants - By Rep'!$A80,'Sales Appointments - Raw'!$E:$E,'Consultants - By Rep'!$B$2-1)</f>
        <v>0</v>
      </c>
      <c r="D80" s="23">
        <f ca="1">COUNTIFS('Sales Appointments - Raw'!$I:$I,'Consultants - By Rep'!$A80,'Sales Appointments - Raw'!$E:$E,'Consultants - By Rep'!$B$2-1,'Sales Appointments - Raw'!$J:$J,TRUE)</f>
        <v>0</v>
      </c>
      <c r="E80" s="23">
        <f ca="1">SUMIFS('Sales Appointments - Raw'!$O:$O,'Sales Appointments - Raw'!$I:$I,'Consultants - By Rep'!$A80,'Sales Appointments - Raw'!$E:$E,'Consultants - By Rep'!$B$2-1)</f>
        <v>0</v>
      </c>
      <c r="F80" s="20">
        <f t="shared" ca="1" si="6"/>
        <v>0</v>
      </c>
      <c r="G80" s="20">
        <f ca="1">MIN(IFERROR(H80/(E80-SUMIFS('Sales Appointments - Raw'!$P:$P,'Sales Appointments - Raw'!$E:$E,'Consultants - By Rep'!$B$2-1,'Sales Appointments - Raw'!$I:$I,'Consultants - By Rep'!$A80)),0),1)</f>
        <v>0</v>
      </c>
      <c r="H80" s="23">
        <f ca="1">COUNTIFS('Opportunities - Raw'!$F:$F,'Consultants - By Rep'!$A80,'Opportunities - Raw'!$B:$B,'Consultants - By Rep'!$B$2-1)</f>
        <v>0</v>
      </c>
      <c r="I80" s="23">
        <f ca="1">COUNTIFS('CAD Appointments - Raw'!$H:$H,"Good to Go",'CAD Appointments - Raw'!$E:$E,'Consultants - By Rep'!$A80,'CAD Appointments - Raw'!$G:$G,'Consultants - By Rep'!$B$2-1)</f>
        <v>0</v>
      </c>
      <c r="J80" s="23">
        <f ca="1">COUNTIFS('Opportunities - Raw'!$F:$F,'Consultants - By Rep'!$A80,'Opportunities - Raw'!$H:$H,'Consultants - By Rep'!$B$2-1)</f>
        <v>0</v>
      </c>
      <c r="K80" s="34">
        <f ca="1">COUNTIFS('Opportunities - Raw'!$F:$F,'Consultants - By Rep'!$A80,'Opportunities - Raw'!$I:$I,'Consultants - By Rep'!$B$2-1)</f>
        <v>0</v>
      </c>
      <c r="L80" s="33">
        <f ca="1">COUNTIFS('Sales Appointments - Raw'!$I:$I,'Consultants - By Rep'!$A80,'Sales Appointments - Raw'!$E:$E,"&gt;="&amp;'Consultants - By Rep'!$B$3)</f>
        <v>0</v>
      </c>
      <c r="M80" s="23">
        <f ca="1">COUNTIFS('Sales Appointments - Raw'!$I:$I,'Consultants - By Rep'!$A80,'Sales Appointments - Raw'!$E:$E,"&gt;="&amp;'Consultants - By Rep'!$B$3,'Sales Appointments - Raw'!$J:$J,TRUE)</f>
        <v>0</v>
      </c>
      <c r="N80" s="23">
        <f ca="1">SUMIFS('Sales Appointments - Raw'!$O:$O,'Sales Appointments - Raw'!$I:$I,'Consultants - By Rep'!$A80,'Sales Appointments - Raw'!$E:$E,"&gt;="&amp;'Consultants - By Rep'!$B$3)</f>
        <v>0</v>
      </c>
      <c r="O80" s="20">
        <f t="shared" ca="1" si="7"/>
        <v>0</v>
      </c>
      <c r="P80" s="20">
        <f ca="1">MIN(IFERROR(Q80/(N80-SUMIFS('Sales Appointments - Raw'!$P:$P,'Sales Appointments - Raw'!$E:$E,"&gt;="&amp;'Consultants - By Rep'!$B$3,'Sales Appointments - Raw'!$I:$I,'Consultants - By Rep'!$A80)),0),1)</f>
        <v>0</v>
      </c>
      <c r="Q80" s="23">
        <f ca="1">COUNTIFS('Opportunities - Raw'!$F:$F,'Consultants - By Rep'!$A80,'Opportunities - Raw'!$B:$B,"&gt;="&amp;'Consultants - By Rep'!$B$3)</f>
        <v>0</v>
      </c>
      <c r="R80" s="23">
        <f ca="1">COUNTIFS('CAD Appointments - Raw'!$H:$H,"Good to Go",'CAD Appointments - Raw'!$E:$E,'Consultants - By Rep'!$A80,'CAD Appointments - Raw'!$G:$G,"&gt;="&amp;'Consultants - By Rep'!$B$3)</f>
        <v>0</v>
      </c>
      <c r="S80" s="23">
        <f ca="1">COUNTIFS('Opportunities - Raw'!$F:$F,'Consultants - By Rep'!$A80,'Opportunities - Raw'!$H:$H,"&gt;="&amp;'Consultants - By Rep'!$B$3)</f>
        <v>0</v>
      </c>
      <c r="T80" s="34">
        <f ca="1">COUNTIFS('Opportunities - Raw'!$F:$F,'Consultants - By Rep'!$A80,'Opportunities - Raw'!$I:$I,"&gt;="&amp;'Consultants - By Rep'!$B$3)</f>
        <v>0</v>
      </c>
      <c r="U80" s="33">
        <f ca="1">COUNTIFS('Sales Appointments - Raw'!$I:$I,'Consultants - By Rep'!$A80,'Sales Appointments - Raw'!$E:$E,"&gt;="&amp;'Consultants - By Rep'!$B$4)</f>
        <v>0</v>
      </c>
      <c r="V80" s="23">
        <f ca="1">COUNTIFS('Sales Appointments - Raw'!$I:$I,'Consultants - By Rep'!$A80,'Sales Appointments - Raw'!$E:$E,"&gt;="&amp;'Consultants - By Rep'!$B$4,'Sales Appointments - Raw'!$J:$J,TRUE)</f>
        <v>0</v>
      </c>
      <c r="W80" s="23">
        <f ca="1">SUMIFS('Sales Appointments - Raw'!$O:$O,'Sales Appointments - Raw'!$I:$I,'Consultants - By Rep'!$A80,'Sales Appointments - Raw'!$E:$E,"&gt;="&amp;'Consultants - By Rep'!$B$4)</f>
        <v>0</v>
      </c>
      <c r="X80" s="20">
        <f t="shared" ca="1" si="8"/>
        <v>0</v>
      </c>
      <c r="Y80" s="20">
        <f ca="1">MIN(IFERROR(Z80/(W80-SUMIFS('Sales Appointments - Raw'!$P:$P,'Sales Appointments - Raw'!$E:$E,"&gt;="&amp;'Consultants - By Rep'!$B$4,'Sales Appointments - Raw'!$I:$I,'Consultants - By Rep'!$A80)),0),1)</f>
        <v>0</v>
      </c>
      <c r="Z80" s="23">
        <f ca="1">COUNTIFS('Opportunities - Raw'!$F:$F,'Consultants - By Rep'!$A80,'Opportunities - Raw'!$B:$B,"&gt;="&amp;'Consultants - By Rep'!$B$4)</f>
        <v>0</v>
      </c>
      <c r="AA80" s="23">
        <f ca="1">COUNTIFS('Opportunities - Raw'!$F:$F,'Consultants - By Rep'!$A80,'Opportunities - Raw'!$H:$H,"&gt;="&amp;'Consultants - By Rep'!$B$4)</f>
        <v>0</v>
      </c>
      <c r="AB80" s="23">
        <f ca="1">COUNTIFS('CAD Appointments - Raw'!$H:$H,"Good to Go",'CAD Appointments - Raw'!$E:$E,'Consultants - By Rep'!$A80,'CAD Appointments - Raw'!$G:$G,"&gt;="&amp;'Consultants - By Rep'!$B$4)</f>
        <v>0</v>
      </c>
      <c r="AC80" s="20">
        <f ca="1">MIN(IFERROR(AB80/COUNTIFS('CAD Appointments - Raw'!$E:$E,'Consultants - By Rep'!$A80,'CAD Appointments - Raw'!$G:$G,"&gt;="&amp;'Consultants - By Rep'!$B$4),0),1)</f>
        <v>0</v>
      </c>
      <c r="AD80" s="34">
        <f ca="1">COUNTIFS('Opportunities - Raw'!$F:$F,'Consultants - By Rep'!$A80,'Opportunities - Raw'!$I:$I,"&gt;="&amp;'Consultants - By Rep'!$B$4)</f>
        <v>0</v>
      </c>
    </row>
    <row r="81" spans="1:30" x14ac:dyDescent="0.3">
      <c r="A81" s="6"/>
      <c r="B81" s="6"/>
      <c r="C81" s="33">
        <f ca="1">COUNTIFS('Sales Appointments - Raw'!$I:$I,'Consultants - By Rep'!$A81,'Sales Appointments - Raw'!$E:$E,'Consultants - By Rep'!$B$2-1)</f>
        <v>0</v>
      </c>
      <c r="D81" s="23">
        <f ca="1">COUNTIFS('Sales Appointments - Raw'!$I:$I,'Consultants - By Rep'!$A81,'Sales Appointments - Raw'!$E:$E,'Consultants - By Rep'!$B$2-1,'Sales Appointments - Raw'!$J:$J,TRUE)</f>
        <v>0</v>
      </c>
      <c r="E81" s="23">
        <f ca="1">SUMIFS('Sales Appointments - Raw'!$O:$O,'Sales Appointments - Raw'!$I:$I,'Consultants - By Rep'!$A81,'Sales Appointments - Raw'!$E:$E,'Consultants - By Rep'!$B$2-1)</f>
        <v>0</v>
      </c>
      <c r="F81" s="20">
        <f t="shared" ca="1" si="6"/>
        <v>0</v>
      </c>
      <c r="G81" s="20">
        <f ca="1">MIN(IFERROR(H81/(E81-SUMIFS('Sales Appointments - Raw'!$P:$P,'Sales Appointments - Raw'!$E:$E,'Consultants - By Rep'!$B$2-1,'Sales Appointments - Raw'!$I:$I,'Consultants - By Rep'!$A81)),0),1)</f>
        <v>0</v>
      </c>
      <c r="H81" s="23">
        <f ca="1">COUNTIFS('Opportunities - Raw'!$F:$F,'Consultants - By Rep'!$A81,'Opportunities - Raw'!$B:$B,'Consultants - By Rep'!$B$2-1)</f>
        <v>0</v>
      </c>
      <c r="I81" s="23">
        <f ca="1">COUNTIFS('CAD Appointments - Raw'!$H:$H,"Good to Go",'CAD Appointments - Raw'!$E:$E,'Consultants - By Rep'!$A81,'CAD Appointments - Raw'!$G:$G,'Consultants - By Rep'!$B$2-1)</f>
        <v>0</v>
      </c>
      <c r="J81" s="23">
        <f ca="1">COUNTIFS('Opportunities - Raw'!$F:$F,'Consultants - By Rep'!$A81,'Opportunities - Raw'!$H:$H,'Consultants - By Rep'!$B$2-1)</f>
        <v>0</v>
      </c>
      <c r="K81" s="34">
        <f ca="1">COUNTIFS('Opportunities - Raw'!$F:$F,'Consultants - By Rep'!$A81,'Opportunities - Raw'!$I:$I,'Consultants - By Rep'!$B$2-1)</f>
        <v>0</v>
      </c>
      <c r="L81" s="33">
        <f ca="1">COUNTIFS('Sales Appointments - Raw'!$I:$I,'Consultants - By Rep'!$A81,'Sales Appointments - Raw'!$E:$E,"&gt;="&amp;'Consultants - By Rep'!$B$3)</f>
        <v>0</v>
      </c>
      <c r="M81" s="23">
        <f ca="1">COUNTIFS('Sales Appointments - Raw'!$I:$I,'Consultants - By Rep'!$A81,'Sales Appointments - Raw'!$E:$E,"&gt;="&amp;'Consultants - By Rep'!$B$3,'Sales Appointments - Raw'!$J:$J,TRUE)</f>
        <v>0</v>
      </c>
      <c r="N81" s="23">
        <f ca="1">SUMIFS('Sales Appointments - Raw'!$O:$O,'Sales Appointments - Raw'!$I:$I,'Consultants - By Rep'!$A81,'Sales Appointments - Raw'!$E:$E,"&gt;="&amp;'Consultants - By Rep'!$B$3)</f>
        <v>0</v>
      </c>
      <c r="O81" s="20">
        <f t="shared" ca="1" si="7"/>
        <v>0</v>
      </c>
      <c r="P81" s="20">
        <f ca="1">MIN(IFERROR(Q81/(N81-SUMIFS('Sales Appointments - Raw'!$P:$P,'Sales Appointments - Raw'!$E:$E,"&gt;="&amp;'Consultants - By Rep'!$B$3,'Sales Appointments - Raw'!$I:$I,'Consultants - By Rep'!$A81)),0),1)</f>
        <v>0</v>
      </c>
      <c r="Q81" s="23">
        <f ca="1">COUNTIFS('Opportunities - Raw'!$F:$F,'Consultants - By Rep'!$A81,'Opportunities - Raw'!$B:$B,"&gt;="&amp;'Consultants - By Rep'!$B$3)</f>
        <v>0</v>
      </c>
      <c r="R81" s="23">
        <f ca="1">COUNTIFS('CAD Appointments - Raw'!$H:$H,"Good to Go",'CAD Appointments - Raw'!$E:$E,'Consultants - By Rep'!$A81,'CAD Appointments - Raw'!$G:$G,"&gt;="&amp;'Consultants - By Rep'!$B$3)</f>
        <v>0</v>
      </c>
      <c r="S81" s="23">
        <f ca="1">COUNTIFS('Opportunities - Raw'!$F:$F,'Consultants - By Rep'!$A81,'Opportunities - Raw'!$H:$H,"&gt;="&amp;'Consultants - By Rep'!$B$3)</f>
        <v>0</v>
      </c>
      <c r="T81" s="34">
        <f ca="1">COUNTIFS('Opportunities - Raw'!$F:$F,'Consultants - By Rep'!$A81,'Opportunities - Raw'!$I:$I,"&gt;="&amp;'Consultants - By Rep'!$B$3)</f>
        <v>0</v>
      </c>
      <c r="U81" s="33">
        <f ca="1">COUNTIFS('Sales Appointments - Raw'!$I:$I,'Consultants - By Rep'!$A81,'Sales Appointments - Raw'!$E:$E,"&gt;="&amp;'Consultants - By Rep'!$B$4)</f>
        <v>0</v>
      </c>
      <c r="V81" s="23">
        <f ca="1">COUNTIFS('Sales Appointments - Raw'!$I:$I,'Consultants - By Rep'!$A81,'Sales Appointments - Raw'!$E:$E,"&gt;="&amp;'Consultants - By Rep'!$B$4,'Sales Appointments - Raw'!$J:$J,TRUE)</f>
        <v>0</v>
      </c>
      <c r="W81" s="23">
        <f ca="1">SUMIFS('Sales Appointments - Raw'!$O:$O,'Sales Appointments - Raw'!$I:$I,'Consultants - By Rep'!$A81,'Sales Appointments - Raw'!$E:$E,"&gt;="&amp;'Consultants - By Rep'!$B$4)</f>
        <v>0</v>
      </c>
      <c r="X81" s="20">
        <f t="shared" ca="1" si="8"/>
        <v>0</v>
      </c>
      <c r="Y81" s="20">
        <f ca="1">MIN(IFERROR(Z81/(W81-SUMIFS('Sales Appointments - Raw'!$P:$P,'Sales Appointments - Raw'!$E:$E,"&gt;="&amp;'Consultants - By Rep'!$B$4,'Sales Appointments - Raw'!$I:$I,'Consultants - By Rep'!$A81)),0),1)</f>
        <v>0</v>
      </c>
      <c r="Z81" s="23">
        <f ca="1">COUNTIFS('Opportunities - Raw'!$F:$F,'Consultants - By Rep'!$A81,'Opportunities - Raw'!$B:$B,"&gt;="&amp;'Consultants - By Rep'!$B$4)</f>
        <v>0</v>
      </c>
      <c r="AA81" s="23">
        <f ca="1">COUNTIFS('Opportunities - Raw'!$F:$F,'Consultants - By Rep'!$A81,'Opportunities - Raw'!$H:$H,"&gt;="&amp;'Consultants - By Rep'!$B$4)</f>
        <v>0</v>
      </c>
      <c r="AB81" s="23">
        <f ca="1">COUNTIFS('CAD Appointments - Raw'!$H:$H,"Good to Go",'CAD Appointments - Raw'!$E:$E,'Consultants - By Rep'!$A81,'CAD Appointments - Raw'!$G:$G,"&gt;="&amp;'Consultants - By Rep'!$B$4)</f>
        <v>0</v>
      </c>
      <c r="AC81" s="20">
        <f ca="1">MIN(IFERROR(AB81/COUNTIFS('CAD Appointments - Raw'!$E:$E,'Consultants - By Rep'!$A81,'CAD Appointments - Raw'!$G:$G,"&gt;="&amp;'Consultants - By Rep'!$B$4),0),1)</f>
        <v>0</v>
      </c>
      <c r="AD81" s="34">
        <f ca="1">COUNTIFS('Opportunities - Raw'!$F:$F,'Consultants - By Rep'!$A81,'Opportunities - Raw'!$I:$I,"&gt;="&amp;'Consultants - By Rep'!$B$4)</f>
        <v>0</v>
      </c>
    </row>
    <row r="82" spans="1:30" x14ac:dyDescent="0.3">
      <c r="A82" s="6"/>
      <c r="B82" s="6"/>
      <c r="C82" s="33">
        <f ca="1">COUNTIFS('Sales Appointments - Raw'!$I:$I,'Consultants - By Rep'!$A82,'Sales Appointments - Raw'!$E:$E,'Consultants - By Rep'!$B$2-1)</f>
        <v>0</v>
      </c>
      <c r="D82" s="23">
        <f ca="1">COUNTIFS('Sales Appointments - Raw'!$I:$I,'Consultants - By Rep'!$A82,'Sales Appointments - Raw'!$E:$E,'Consultants - By Rep'!$B$2-1,'Sales Appointments - Raw'!$J:$J,TRUE)</f>
        <v>0</v>
      </c>
      <c r="E82" s="23">
        <f ca="1">SUMIFS('Sales Appointments - Raw'!$O:$O,'Sales Appointments - Raw'!$I:$I,'Consultants - By Rep'!$A82,'Sales Appointments - Raw'!$E:$E,'Consultants - By Rep'!$B$2-1)</f>
        <v>0</v>
      </c>
      <c r="F82" s="20">
        <f t="shared" ca="1" si="6"/>
        <v>0</v>
      </c>
      <c r="G82" s="20">
        <f ca="1">MIN(IFERROR(H82/(E82-SUMIFS('Sales Appointments - Raw'!$P:$P,'Sales Appointments - Raw'!$E:$E,'Consultants - By Rep'!$B$2-1,'Sales Appointments - Raw'!$I:$I,'Consultants - By Rep'!$A82)),0),1)</f>
        <v>0</v>
      </c>
      <c r="H82" s="23">
        <f ca="1">COUNTIFS('Opportunities - Raw'!$F:$F,'Consultants - By Rep'!$A82,'Opportunities - Raw'!$B:$B,'Consultants - By Rep'!$B$2-1)</f>
        <v>0</v>
      </c>
      <c r="I82" s="23">
        <f ca="1">COUNTIFS('CAD Appointments - Raw'!$H:$H,"Good to Go",'CAD Appointments - Raw'!$E:$E,'Consultants - By Rep'!$A82,'CAD Appointments - Raw'!$G:$G,'Consultants - By Rep'!$B$2-1)</f>
        <v>0</v>
      </c>
      <c r="J82" s="23">
        <f ca="1">COUNTIFS('Opportunities - Raw'!$F:$F,'Consultants - By Rep'!$A82,'Opportunities - Raw'!$H:$H,'Consultants - By Rep'!$B$2-1)</f>
        <v>0</v>
      </c>
      <c r="K82" s="34">
        <f ca="1">COUNTIFS('Opportunities - Raw'!$F:$F,'Consultants - By Rep'!$A82,'Opportunities - Raw'!$I:$I,'Consultants - By Rep'!$B$2-1)</f>
        <v>0</v>
      </c>
      <c r="L82" s="33">
        <f ca="1">COUNTIFS('Sales Appointments - Raw'!$I:$I,'Consultants - By Rep'!$A82,'Sales Appointments - Raw'!$E:$E,"&gt;="&amp;'Consultants - By Rep'!$B$3)</f>
        <v>0</v>
      </c>
      <c r="M82" s="23">
        <f ca="1">COUNTIFS('Sales Appointments - Raw'!$I:$I,'Consultants - By Rep'!$A82,'Sales Appointments - Raw'!$E:$E,"&gt;="&amp;'Consultants - By Rep'!$B$3,'Sales Appointments - Raw'!$J:$J,TRUE)</f>
        <v>0</v>
      </c>
      <c r="N82" s="23">
        <f ca="1">SUMIFS('Sales Appointments - Raw'!$O:$O,'Sales Appointments - Raw'!$I:$I,'Consultants - By Rep'!$A82,'Sales Appointments - Raw'!$E:$E,"&gt;="&amp;'Consultants - By Rep'!$B$3)</f>
        <v>0</v>
      </c>
      <c r="O82" s="20">
        <f t="shared" ca="1" si="7"/>
        <v>0</v>
      </c>
      <c r="P82" s="20">
        <f ca="1">MIN(IFERROR(Q82/(N82-SUMIFS('Sales Appointments - Raw'!$P:$P,'Sales Appointments - Raw'!$E:$E,"&gt;="&amp;'Consultants - By Rep'!$B$3,'Sales Appointments - Raw'!$I:$I,'Consultants - By Rep'!$A82)),0),1)</f>
        <v>0</v>
      </c>
      <c r="Q82" s="23">
        <f ca="1">COUNTIFS('Opportunities - Raw'!$F:$F,'Consultants - By Rep'!$A82,'Opportunities - Raw'!$B:$B,"&gt;="&amp;'Consultants - By Rep'!$B$3)</f>
        <v>0</v>
      </c>
      <c r="R82" s="23">
        <f ca="1">COUNTIFS('CAD Appointments - Raw'!$H:$H,"Good to Go",'CAD Appointments - Raw'!$E:$E,'Consultants - By Rep'!$A82,'CAD Appointments - Raw'!$G:$G,"&gt;="&amp;'Consultants - By Rep'!$B$3)</f>
        <v>0</v>
      </c>
      <c r="S82" s="23">
        <f ca="1">COUNTIFS('Opportunities - Raw'!$F:$F,'Consultants - By Rep'!$A82,'Opportunities - Raw'!$H:$H,"&gt;="&amp;'Consultants - By Rep'!$B$3)</f>
        <v>0</v>
      </c>
      <c r="T82" s="34">
        <f ca="1">COUNTIFS('Opportunities - Raw'!$F:$F,'Consultants - By Rep'!$A82,'Opportunities - Raw'!$I:$I,"&gt;="&amp;'Consultants - By Rep'!$B$3)</f>
        <v>0</v>
      </c>
      <c r="U82" s="33">
        <f ca="1">COUNTIFS('Sales Appointments - Raw'!$I:$I,'Consultants - By Rep'!$A82,'Sales Appointments - Raw'!$E:$E,"&gt;="&amp;'Consultants - By Rep'!$B$4)</f>
        <v>0</v>
      </c>
      <c r="V82" s="23">
        <f ca="1">COUNTIFS('Sales Appointments - Raw'!$I:$I,'Consultants - By Rep'!$A82,'Sales Appointments - Raw'!$E:$E,"&gt;="&amp;'Consultants - By Rep'!$B$4,'Sales Appointments - Raw'!$J:$J,TRUE)</f>
        <v>0</v>
      </c>
      <c r="W82" s="23">
        <f ca="1">SUMIFS('Sales Appointments - Raw'!$O:$O,'Sales Appointments - Raw'!$I:$I,'Consultants - By Rep'!$A82,'Sales Appointments - Raw'!$E:$E,"&gt;="&amp;'Consultants - By Rep'!$B$4)</f>
        <v>0</v>
      </c>
      <c r="X82" s="20">
        <f t="shared" ca="1" si="8"/>
        <v>0</v>
      </c>
      <c r="Y82" s="20">
        <f ca="1">MIN(IFERROR(Z82/(W82-SUMIFS('Sales Appointments - Raw'!$P:$P,'Sales Appointments - Raw'!$E:$E,"&gt;="&amp;'Consultants - By Rep'!$B$4,'Sales Appointments - Raw'!$I:$I,'Consultants - By Rep'!$A82)),0),1)</f>
        <v>0</v>
      </c>
      <c r="Z82" s="23">
        <f ca="1">COUNTIFS('Opportunities - Raw'!$F:$F,'Consultants - By Rep'!$A82,'Opportunities - Raw'!$B:$B,"&gt;="&amp;'Consultants - By Rep'!$B$4)</f>
        <v>0</v>
      </c>
      <c r="AA82" s="23">
        <f ca="1">COUNTIFS('Opportunities - Raw'!$F:$F,'Consultants - By Rep'!$A82,'Opportunities - Raw'!$H:$H,"&gt;="&amp;'Consultants - By Rep'!$B$4)</f>
        <v>0</v>
      </c>
      <c r="AB82" s="23">
        <f ca="1">COUNTIFS('CAD Appointments - Raw'!$H:$H,"Good to Go",'CAD Appointments - Raw'!$E:$E,'Consultants - By Rep'!$A82,'CAD Appointments - Raw'!$G:$G,"&gt;="&amp;'Consultants - By Rep'!$B$4)</f>
        <v>0</v>
      </c>
      <c r="AC82" s="20">
        <f ca="1">MIN(IFERROR(AB82/COUNTIFS('CAD Appointments - Raw'!$E:$E,'Consultants - By Rep'!$A82,'CAD Appointments - Raw'!$G:$G,"&gt;="&amp;'Consultants - By Rep'!$B$4),0),1)</f>
        <v>0</v>
      </c>
      <c r="AD82" s="34">
        <f ca="1">COUNTIFS('Opportunities - Raw'!$F:$F,'Consultants - By Rep'!$A82,'Opportunities - Raw'!$I:$I,"&gt;="&amp;'Consultants - By Rep'!$B$4)</f>
        <v>0</v>
      </c>
    </row>
    <row r="83" spans="1:30" x14ac:dyDescent="0.3">
      <c r="A83" s="6"/>
      <c r="B83" s="6"/>
      <c r="C83" s="33">
        <f ca="1">COUNTIFS('Sales Appointments - Raw'!$I:$I,'Consultants - By Rep'!$A83,'Sales Appointments - Raw'!$E:$E,'Consultants - By Rep'!$B$2-1)</f>
        <v>0</v>
      </c>
      <c r="D83" s="23">
        <f ca="1">COUNTIFS('Sales Appointments - Raw'!$I:$I,'Consultants - By Rep'!$A83,'Sales Appointments - Raw'!$E:$E,'Consultants - By Rep'!$B$2-1,'Sales Appointments - Raw'!$J:$J,TRUE)</f>
        <v>0</v>
      </c>
      <c r="E83" s="23">
        <f ca="1">SUMIFS('Sales Appointments - Raw'!$O:$O,'Sales Appointments - Raw'!$I:$I,'Consultants - By Rep'!$A83,'Sales Appointments - Raw'!$E:$E,'Consultants - By Rep'!$B$2-1)</f>
        <v>0</v>
      </c>
      <c r="F83" s="20">
        <f t="shared" ca="1" si="6"/>
        <v>0</v>
      </c>
      <c r="G83" s="20">
        <f ca="1">MIN(IFERROR(H83/(E83-SUMIFS('Sales Appointments - Raw'!$P:$P,'Sales Appointments - Raw'!$E:$E,'Consultants - By Rep'!$B$2-1,'Sales Appointments - Raw'!$I:$I,'Consultants - By Rep'!$A83)),0),1)</f>
        <v>0</v>
      </c>
      <c r="H83" s="23">
        <f ca="1">COUNTIFS('Opportunities - Raw'!$F:$F,'Consultants - By Rep'!$A83,'Opportunities - Raw'!$B:$B,'Consultants - By Rep'!$B$2-1)</f>
        <v>0</v>
      </c>
      <c r="I83" s="23">
        <f ca="1">COUNTIFS('CAD Appointments - Raw'!$H:$H,"Good to Go",'CAD Appointments - Raw'!$E:$E,'Consultants - By Rep'!$A83,'CAD Appointments - Raw'!$G:$G,'Consultants - By Rep'!$B$2-1)</f>
        <v>0</v>
      </c>
      <c r="J83" s="23">
        <f ca="1">COUNTIFS('Opportunities - Raw'!$F:$F,'Consultants - By Rep'!$A83,'Opportunities - Raw'!$H:$H,'Consultants - By Rep'!$B$2-1)</f>
        <v>0</v>
      </c>
      <c r="K83" s="34">
        <f ca="1">COUNTIFS('Opportunities - Raw'!$F:$F,'Consultants - By Rep'!$A83,'Opportunities - Raw'!$I:$I,'Consultants - By Rep'!$B$2-1)</f>
        <v>0</v>
      </c>
      <c r="L83" s="33">
        <f ca="1">COUNTIFS('Sales Appointments - Raw'!$I:$I,'Consultants - By Rep'!$A83,'Sales Appointments - Raw'!$E:$E,"&gt;="&amp;'Consultants - By Rep'!$B$3)</f>
        <v>0</v>
      </c>
      <c r="M83" s="23">
        <f ca="1">COUNTIFS('Sales Appointments - Raw'!$I:$I,'Consultants - By Rep'!$A83,'Sales Appointments - Raw'!$E:$E,"&gt;="&amp;'Consultants - By Rep'!$B$3,'Sales Appointments - Raw'!$J:$J,TRUE)</f>
        <v>0</v>
      </c>
      <c r="N83" s="23">
        <f ca="1">SUMIFS('Sales Appointments - Raw'!$O:$O,'Sales Appointments - Raw'!$I:$I,'Consultants - By Rep'!$A83,'Sales Appointments - Raw'!$E:$E,"&gt;="&amp;'Consultants - By Rep'!$B$3)</f>
        <v>0</v>
      </c>
      <c r="O83" s="20">
        <f t="shared" ca="1" si="7"/>
        <v>0</v>
      </c>
      <c r="P83" s="20">
        <f ca="1">MIN(IFERROR(Q83/(N83-SUMIFS('Sales Appointments - Raw'!$P:$P,'Sales Appointments - Raw'!$E:$E,"&gt;="&amp;'Consultants - By Rep'!$B$3,'Sales Appointments - Raw'!$I:$I,'Consultants - By Rep'!$A83)),0),1)</f>
        <v>0</v>
      </c>
      <c r="Q83" s="23">
        <f ca="1">COUNTIFS('Opportunities - Raw'!$F:$F,'Consultants - By Rep'!$A83,'Opportunities - Raw'!$B:$B,"&gt;="&amp;'Consultants - By Rep'!$B$3)</f>
        <v>0</v>
      </c>
      <c r="R83" s="23">
        <f ca="1">COUNTIFS('CAD Appointments - Raw'!$H:$H,"Good to Go",'CAD Appointments - Raw'!$E:$E,'Consultants - By Rep'!$A83,'CAD Appointments - Raw'!$G:$G,"&gt;="&amp;'Consultants - By Rep'!$B$3)</f>
        <v>0</v>
      </c>
      <c r="S83" s="23">
        <f ca="1">COUNTIFS('Opportunities - Raw'!$F:$F,'Consultants - By Rep'!$A83,'Opportunities - Raw'!$H:$H,"&gt;="&amp;'Consultants - By Rep'!$B$3)</f>
        <v>0</v>
      </c>
      <c r="T83" s="34">
        <f ca="1">COUNTIFS('Opportunities - Raw'!$F:$F,'Consultants - By Rep'!$A83,'Opportunities - Raw'!$I:$I,"&gt;="&amp;'Consultants - By Rep'!$B$3)</f>
        <v>0</v>
      </c>
      <c r="U83" s="33">
        <f ca="1">COUNTIFS('Sales Appointments - Raw'!$I:$I,'Consultants - By Rep'!$A83,'Sales Appointments - Raw'!$E:$E,"&gt;="&amp;'Consultants - By Rep'!$B$4)</f>
        <v>0</v>
      </c>
      <c r="V83" s="23">
        <f ca="1">COUNTIFS('Sales Appointments - Raw'!$I:$I,'Consultants - By Rep'!$A83,'Sales Appointments - Raw'!$E:$E,"&gt;="&amp;'Consultants - By Rep'!$B$4,'Sales Appointments - Raw'!$J:$J,TRUE)</f>
        <v>0</v>
      </c>
      <c r="W83" s="23">
        <f ca="1">SUMIFS('Sales Appointments - Raw'!$O:$O,'Sales Appointments - Raw'!$I:$I,'Consultants - By Rep'!$A83,'Sales Appointments - Raw'!$E:$E,"&gt;="&amp;'Consultants - By Rep'!$B$4)</f>
        <v>0</v>
      </c>
      <c r="X83" s="20">
        <f t="shared" ca="1" si="8"/>
        <v>0</v>
      </c>
      <c r="Y83" s="20">
        <f ca="1">MIN(IFERROR(Z83/(W83-SUMIFS('Sales Appointments - Raw'!$P:$P,'Sales Appointments - Raw'!$E:$E,"&gt;="&amp;'Consultants - By Rep'!$B$4,'Sales Appointments - Raw'!$I:$I,'Consultants - By Rep'!$A83)),0),1)</f>
        <v>0</v>
      </c>
      <c r="Z83" s="23">
        <f ca="1">COUNTIFS('Opportunities - Raw'!$F:$F,'Consultants - By Rep'!$A83,'Opportunities - Raw'!$B:$B,"&gt;="&amp;'Consultants - By Rep'!$B$4)</f>
        <v>0</v>
      </c>
      <c r="AA83" s="23">
        <f ca="1">COUNTIFS('Opportunities - Raw'!$F:$F,'Consultants - By Rep'!$A83,'Opportunities - Raw'!$H:$H,"&gt;="&amp;'Consultants - By Rep'!$B$4)</f>
        <v>0</v>
      </c>
      <c r="AB83" s="23">
        <f ca="1">COUNTIFS('CAD Appointments - Raw'!$H:$H,"Good to Go",'CAD Appointments - Raw'!$E:$E,'Consultants - By Rep'!$A83,'CAD Appointments - Raw'!$G:$G,"&gt;="&amp;'Consultants - By Rep'!$B$4)</f>
        <v>0</v>
      </c>
      <c r="AC83" s="20">
        <f ca="1">MIN(IFERROR(AB83/COUNTIFS('CAD Appointments - Raw'!$E:$E,'Consultants - By Rep'!$A83,'CAD Appointments - Raw'!$G:$G,"&gt;="&amp;'Consultants - By Rep'!$B$4),0),1)</f>
        <v>0</v>
      </c>
      <c r="AD83" s="34">
        <f ca="1">COUNTIFS('Opportunities - Raw'!$F:$F,'Consultants - By Rep'!$A83,'Opportunities - Raw'!$I:$I,"&gt;="&amp;'Consultants - By Rep'!$B$4)</f>
        <v>0</v>
      </c>
    </row>
    <row r="84" spans="1:30" x14ac:dyDescent="0.3">
      <c r="A84" s="6"/>
      <c r="B84" s="6"/>
      <c r="C84" s="33">
        <f ca="1">COUNTIFS('Sales Appointments - Raw'!$I:$I,'Consultants - By Rep'!$A84,'Sales Appointments - Raw'!$E:$E,'Consultants - By Rep'!$B$2-1)</f>
        <v>0</v>
      </c>
      <c r="D84" s="23">
        <f ca="1">COUNTIFS('Sales Appointments - Raw'!$I:$I,'Consultants - By Rep'!$A84,'Sales Appointments - Raw'!$E:$E,'Consultants - By Rep'!$B$2-1,'Sales Appointments - Raw'!$J:$J,TRUE)</f>
        <v>0</v>
      </c>
      <c r="E84" s="23">
        <f ca="1">SUMIFS('Sales Appointments - Raw'!$O:$O,'Sales Appointments - Raw'!$I:$I,'Consultants - By Rep'!$A84,'Sales Appointments - Raw'!$E:$E,'Consultants - By Rep'!$B$2-1)</f>
        <v>0</v>
      </c>
      <c r="F84" s="20">
        <f t="shared" ca="1" si="6"/>
        <v>0</v>
      </c>
      <c r="G84" s="20">
        <f ca="1">MIN(IFERROR(H84/(E84-SUMIFS('Sales Appointments - Raw'!$P:$P,'Sales Appointments - Raw'!$E:$E,'Consultants - By Rep'!$B$2-1,'Sales Appointments - Raw'!$I:$I,'Consultants - By Rep'!$A84)),0),1)</f>
        <v>0</v>
      </c>
      <c r="H84" s="23">
        <f ca="1">COUNTIFS('Opportunities - Raw'!$F:$F,'Consultants - By Rep'!$A84,'Opportunities - Raw'!$B:$B,'Consultants - By Rep'!$B$2-1)</f>
        <v>0</v>
      </c>
      <c r="I84" s="23">
        <f ca="1">COUNTIFS('CAD Appointments - Raw'!$H:$H,"Good to Go",'CAD Appointments - Raw'!$E:$E,'Consultants - By Rep'!$A84,'CAD Appointments - Raw'!$G:$G,'Consultants - By Rep'!$B$2-1)</f>
        <v>0</v>
      </c>
      <c r="J84" s="23">
        <f ca="1">COUNTIFS('Opportunities - Raw'!$F:$F,'Consultants - By Rep'!$A84,'Opportunities - Raw'!$H:$H,'Consultants - By Rep'!$B$2-1)</f>
        <v>0</v>
      </c>
      <c r="K84" s="34">
        <f ca="1">COUNTIFS('Opportunities - Raw'!$F:$F,'Consultants - By Rep'!$A84,'Opportunities - Raw'!$I:$I,'Consultants - By Rep'!$B$2-1)</f>
        <v>0</v>
      </c>
      <c r="L84" s="33">
        <f ca="1">COUNTIFS('Sales Appointments - Raw'!$I:$I,'Consultants - By Rep'!$A84,'Sales Appointments - Raw'!$E:$E,"&gt;="&amp;'Consultants - By Rep'!$B$3)</f>
        <v>0</v>
      </c>
      <c r="M84" s="23">
        <f ca="1">COUNTIFS('Sales Appointments - Raw'!$I:$I,'Consultants - By Rep'!$A84,'Sales Appointments - Raw'!$E:$E,"&gt;="&amp;'Consultants - By Rep'!$B$3,'Sales Appointments - Raw'!$J:$J,TRUE)</f>
        <v>0</v>
      </c>
      <c r="N84" s="23">
        <f ca="1">SUMIFS('Sales Appointments - Raw'!$O:$O,'Sales Appointments - Raw'!$I:$I,'Consultants - By Rep'!$A84,'Sales Appointments - Raw'!$E:$E,"&gt;="&amp;'Consultants - By Rep'!$B$3)</f>
        <v>0</v>
      </c>
      <c r="O84" s="20">
        <f t="shared" ca="1" si="7"/>
        <v>0</v>
      </c>
      <c r="P84" s="20">
        <f ca="1">MIN(IFERROR(Q84/(N84-SUMIFS('Sales Appointments - Raw'!$P:$P,'Sales Appointments - Raw'!$E:$E,"&gt;="&amp;'Consultants - By Rep'!$B$3,'Sales Appointments - Raw'!$I:$I,'Consultants - By Rep'!$A84)),0),1)</f>
        <v>0</v>
      </c>
      <c r="Q84" s="23">
        <f ca="1">COUNTIFS('Opportunities - Raw'!$F:$F,'Consultants - By Rep'!$A84,'Opportunities - Raw'!$B:$B,"&gt;="&amp;'Consultants - By Rep'!$B$3)</f>
        <v>0</v>
      </c>
      <c r="R84" s="23">
        <f ca="1">COUNTIFS('CAD Appointments - Raw'!$H:$H,"Good to Go",'CAD Appointments - Raw'!$E:$E,'Consultants - By Rep'!$A84,'CAD Appointments - Raw'!$G:$G,"&gt;="&amp;'Consultants - By Rep'!$B$3)</f>
        <v>0</v>
      </c>
      <c r="S84" s="23">
        <f ca="1">COUNTIFS('Opportunities - Raw'!$F:$F,'Consultants - By Rep'!$A84,'Opportunities - Raw'!$H:$H,"&gt;="&amp;'Consultants - By Rep'!$B$3)</f>
        <v>0</v>
      </c>
      <c r="T84" s="34">
        <f ca="1">COUNTIFS('Opportunities - Raw'!$F:$F,'Consultants - By Rep'!$A84,'Opportunities - Raw'!$I:$I,"&gt;="&amp;'Consultants - By Rep'!$B$3)</f>
        <v>0</v>
      </c>
      <c r="U84" s="33">
        <f ca="1">COUNTIFS('Sales Appointments - Raw'!$I:$I,'Consultants - By Rep'!$A84,'Sales Appointments - Raw'!$E:$E,"&gt;="&amp;'Consultants - By Rep'!$B$4)</f>
        <v>0</v>
      </c>
      <c r="V84" s="23">
        <f ca="1">COUNTIFS('Sales Appointments - Raw'!$I:$I,'Consultants - By Rep'!$A84,'Sales Appointments - Raw'!$E:$E,"&gt;="&amp;'Consultants - By Rep'!$B$4,'Sales Appointments - Raw'!$J:$J,TRUE)</f>
        <v>0</v>
      </c>
      <c r="W84" s="23">
        <f ca="1">SUMIFS('Sales Appointments - Raw'!$O:$O,'Sales Appointments - Raw'!$I:$I,'Consultants - By Rep'!$A84,'Sales Appointments - Raw'!$E:$E,"&gt;="&amp;'Consultants - By Rep'!$B$4)</f>
        <v>0</v>
      </c>
      <c r="X84" s="20">
        <f t="shared" ca="1" si="8"/>
        <v>0</v>
      </c>
      <c r="Y84" s="20">
        <f ca="1">MIN(IFERROR(Z84/(W84-SUMIFS('Sales Appointments - Raw'!$P:$P,'Sales Appointments - Raw'!$E:$E,"&gt;="&amp;'Consultants - By Rep'!$B$4,'Sales Appointments - Raw'!$I:$I,'Consultants - By Rep'!$A84)),0),1)</f>
        <v>0</v>
      </c>
      <c r="Z84" s="23">
        <f ca="1">COUNTIFS('Opportunities - Raw'!$F:$F,'Consultants - By Rep'!$A84,'Opportunities - Raw'!$B:$B,"&gt;="&amp;'Consultants - By Rep'!$B$4)</f>
        <v>0</v>
      </c>
      <c r="AA84" s="23">
        <f ca="1">COUNTIFS('Opportunities - Raw'!$F:$F,'Consultants - By Rep'!$A84,'Opportunities - Raw'!$H:$H,"&gt;="&amp;'Consultants - By Rep'!$B$4)</f>
        <v>0</v>
      </c>
      <c r="AB84" s="23">
        <f ca="1">COUNTIFS('CAD Appointments - Raw'!$H:$H,"Good to Go",'CAD Appointments - Raw'!$E:$E,'Consultants - By Rep'!$A84,'CAD Appointments - Raw'!$G:$G,"&gt;="&amp;'Consultants - By Rep'!$B$4)</f>
        <v>0</v>
      </c>
      <c r="AC84" s="20">
        <f ca="1">MIN(IFERROR(AB84/COUNTIFS('CAD Appointments - Raw'!$E:$E,'Consultants - By Rep'!$A84,'CAD Appointments - Raw'!$G:$G,"&gt;="&amp;'Consultants - By Rep'!$B$4),0),1)</f>
        <v>0</v>
      </c>
      <c r="AD84" s="34">
        <f ca="1">COUNTIFS('Opportunities - Raw'!$F:$F,'Consultants - By Rep'!$A84,'Opportunities - Raw'!$I:$I,"&gt;="&amp;'Consultants - By Rep'!$B$4)</f>
        <v>0</v>
      </c>
    </row>
    <row r="85" spans="1:30" x14ac:dyDescent="0.3">
      <c r="A85" s="6"/>
      <c r="B85" s="6"/>
      <c r="C85" s="33">
        <f ca="1">COUNTIFS('Sales Appointments - Raw'!$I:$I,'Consultants - By Rep'!$A85,'Sales Appointments - Raw'!$E:$E,'Consultants - By Rep'!$B$2-1)</f>
        <v>0</v>
      </c>
      <c r="D85" s="23">
        <f ca="1">COUNTIFS('Sales Appointments - Raw'!$I:$I,'Consultants - By Rep'!$A85,'Sales Appointments - Raw'!$E:$E,'Consultants - By Rep'!$B$2-1,'Sales Appointments - Raw'!$J:$J,TRUE)</f>
        <v>0</v>
      </c>
      <c r="E85" s="23">
        <f ca="1">SUMIFS('Sales Appointments - Raw'!$O:$O,'Sales Appointments - Raw'!$I:$I,'Consultants - By Rep'!$A85,'Sales Appointments - Raw'!$E:$E,'Consultants - By Rep'!$B$2-1)</f>
        <v>0</v>
      </c>
      <c r="F85" s="20">
        <f t="shared" ca="1" si="6"/>
        <v>0</v>
      </c>
      <c r="G85" s="20">
        <f ca="1">MIN(IFERROR(H85/(E85-SUMIFS('Sales Appointments - Raw'!$P:$P,'Sales Appointments - Raw'!$E:$E,'Consultants - By Rep'!$B$2-1,'Sales Appointments - Raw'!$I:$I,'Consultants - By Rep'!$A85)),0),1)</f>
        <v>0</v>
      </c>
      <c r="H85" s="23">
        <f ca="1">COUNTIFS('Opportunities - Raw'!$F:$F,'Consultants - By Rep'!$A85,'Opportunities - Raw'!$B:$B,'Consultants - By Rep'!$B$2-1)</f>
        <v>0</v>
      </c>
      <c r="I85" s="23">
        <f ca="1">COUNTIFS('CAD Appointments - Raw'!$H:$H,"Good to Go",'CAD Appointments - Raw'!$E:$E,'Consultants - By Rep'!$A85,'CAD Appointments - Raw'!$G:$G,'Consultants - By Rep'!$B$2-1)</f>
        <v>0</v>
      </c>
      <c r="J85" s="23">
        <f ca="1">COUNTIFS('Opportunities - Raw'!$F:$F,'Consultants - By Rep'!$A85,'Opportunities - Raw'!$H:$H,'Consultants - By Rep'!$B$2-1)</f>
        <v>0</v>
      </c>
      <c r="K85" s="34">
        <f ca="1">COUNTIFS('Opportunities - Raw'!$F:$F,'Consultants - By Rep'!$A85,'Opportunities - Raw'!$I:$I,'Consultants - By Rep'!$B$2-1)</f>
        <v>0</v>
      </c>
      <c r="L85" s="33">
        <f ca="1">COUNTIFS('Sales Appointments - Raw'!$I:$I,'Consultants - By Rep'!$A85,'Sales Appointments - Raw'!$E:$E,"&gt;="&amp;'Consultants - By Rep'!$B$3)</f>
        <v>0</v>
      </c>
      <c r="M85" s="23">
        <f ca="1">COUNTIFS('Sales Appointments - Raw'!$I:$I,'Consultants - By Rep'!$A85,'Sales Appointments - Raw'!$E:$E,"&gt;="&amp;'Consultants - By Rep'!$B$3,'Sales Appointments - Raw'!$J:$J,TRUE)</f>
        <v>0</v>
      </c>
      <c r="N85" s="23">
        <f ca="1">SUMIFS('Sales Appointments - Raw'!$O:$O,'Sales Appointments - Raw'!$I:$I,'Consultants - By Rep'!$A85,'Sales Appointments - Raw'!$E:$E,"&gt;="&amp;'Consultants - By Rep'!$B$3)</f>
        <v>0</v>
      </c>
      <c r="O85" s="20">
        <f t="shared" ca="1" si="7"/>
        <v>0</v>
      </c>
      <c r="P85" s="20">
        <f ca="1">MIN(IFERROR(Q85/(N85-SUMIFS('Sales Appointments - Raw'!$P:$P,'Sales Appointments - Raw'!$E:$E,"&gt;="&amp;'Consultants - By Rep'!$B$3,'Sales Appointments - Raw'!$I:$I,'Consultants - By Rep'!$A85)),0),1)</f>
        <v>0</v>
      </c>
      <c r="Q85" s="23">
        <f ca="1">COUNTIFS('Opportunities - Raw'!$F:$F,'Consultants - By Rep'!$A85,'Opportunities - Raw'!$B:$B,"&gt;="&amp;'Consultants - By Rep'!$B$3)</f>
        <v>0</v>
      </c>
      <c r="R85" s="23">
        <f ca="1">COUNTIFS('CAD Appointments - Raw'!$H:$H,"Good to Go",'CAD Appointments - Raw'!$E:$E,'Consultants - By Rep'!$A85,'CAD Appointments - Raw'!$G:$G,"&gt;="&amp;'Consultants - By Rep'!$B$3)</f>
        <v>0</v>
      </c>
      <c r="S85" s="23">
        <f ca="1">COUNTIFS('Opportunities - Raw'!$F:$F,'Consultants - By Rep'!$A85,'Opportunities - Raw'!$H:$H,"&gt;="&amp;'Consultants - By Rep'!$B$3)</f>
        <v>0</v>
      </c>
      <c r="T85" s="34">
        <f ca="1">COUNTIFS('Opportunities - Raw'!$F:$F,'Consultants - By Rep'!$A85,'Opportunities - Raw'!$I:$I,"&gt;="&amp;'Consultants - By Rep'!$B$3)</f>
        <v>0</v>
      </c>
      <c r="U85" s="33">
        <f ca="1">COUNTIFS('Sales Appointments - Raw'!$I:$I,'Consultants - By Rep'!$A85,'Sales Appointments - Raw'!$E:$E,"&gt;="&amp;'Consultants - By Rep'!$B$4)</f>
        <v>0</v>
      </c>
      <c r="V85" s="23">
        <f ca="1">COUNTIFS('Sales Appointments - Raw'!$I:$I,'Consultants - By Rep'!$A85,'Sales Appointments - Raw'!$E:$E,"&gt;="&amp;'Consultants - By Rep'!$B$4,'Sales Appointments - Raw'!$J:$J,TRUE)</f>
        <v>0</v>
      </c>
      <c r="W85" s="23">
        <f ca="1">SUMIFS('Sales Appointments - Raw'!$O:$O,'Sales Appointments - Raw'!$I:$I,'Consultants - By Rep'!$A85,'Sales Appointments - Raw'!$E:$E,"&gt;="&amp;'Consultants - By Rep'!$B$4)</f>
        <v>0</v>
      </c>
      <c r="X85" s="20">
        <f t="shared" ca="1" si="8"/>
        <v>0</v>
      </c>
      <c r="Y85" s="20">
        <f ca="1">MIN(IFERROR(Z85/(W85-SUMIFS('Sales Appointments - Raw'!$P:$P,'Sales Appointments - Raw'!$E:$E,"&gt;="&amp;'Consultants - By Rep'!$B$4,'Sales Appointments - Raw'!$I:$I,'Consultants - By Rep'!$A85)),0),1)</f>
        <v>0</v>
      </c>
      <c r="Z85" s="23">
        <f ca="1">COUNTIFS('Opportunities - Raw'!$F:$F,'Consultants - By Rep'!$A85,'Opportunities - Raw'!$B:$B,"&gt;="&amp;'Consultants - By Rep'!$B$4)</f>
        <v>0</v>
      </c>
      <c r="AA85" s="23">
        <f ca="1">COUNTIFS('Opportunities - Raw'!$F:$F,'Consultants - By Rep'!$A85,'Opportunities - Raw'!$H:$H,"&gt;="&amp;'Consultants - By Rep'!$B$4)</f>
        <v>0</v>
      </c>
      <c r="AB85" s="23">
        <f ca="1">COUNTIFS('CAD Appointments - Raw'!$H:$H,"Good to Go",'CAD Appointments - Raw'!$E:$E,'Consultants - By Rep'!$A85,'CAD Appointments - Raw'!$G:$G,"&gt;="&amp;'Consultants - By Rep'!$B$4)</f>
        <v>0</v>
      </c>
      <c r="AC85" s="20">
        <f ca="1">MIN(IFERROR(AB85/COUNTIFS('CAD Appointments - Raw'!$E:$E,'Consultants - By Rep'!$A85,'CAD Appointments - Raw'!$G:$G,"&gt;="&amp;'Consultants - By Rep'!$B$4),0),1)</f>
        <v>0</v>
      </c>
      <c r="AD85" s="34">
        <f ca="1">COUNTIFS('Opportunities - Raw'!$F:$F,'Consultants - By Rep'!$A85,'Opportunities - Raw'!$I:$I,"&gt;="&amp;'Consultants - By Rep'!$B$4)</f>
        <v>0</v>
      </c>
    </row>
    <row r="86" spans="1:30" x14ac:dyDescent="0.3">
      <c r="A86" s="6"/>
      <c r="B86" s="6"/>
      <c r="C86" s="33">
        <f ca="1">COUNTIFS('Sales Appointments - Raw'!$I:$I,'Consultants - By Rep'!$A86,'Sales Appointments - Raw'!$E:$E,'Consultants - By Rep'!$B$2-1)</f>
        <v>0</v>
      </c>
      <c r="D86" s="23">
        <f ca="1">COUNTIFS('Sales Appointments - Raw'!$I:$I,'Consultants - By Rep'!$A86,'Sales Appointments - Raw'!$E:$E,'Consultants - By Rep'!$B$2-1,'Sales Appointments - Raw'!$J:$J,TRUE)</f>
        <v>0</v>
      </c>
      <c r="E86" s="23">
        <f ca="1">SUMIFS('Sales Appointments - Raw'!$O:$O,'Sales Appointments - Raw'!$I:$I,'Consultants - By Rep'!$A86,'Sales Appointments - Raw'!$E:$E,'Consultants - By Rep'!$B$2-1)</f>
        <v>0</v>
      </c>
      <c r="F86" s="20">
        <f t="shared" ca="1" si="6"/>
        <v>0</v>
      </c>
      <c r="G86" s="20">
        <f ca="1">MIN(IFERROR(H86/(E86-SUMIFS('Sales Appointments - Raw'!$P:$P,'Sales Appointments - Raw'!$E:$E,'Consultants - By Rep'!$B$2-1,'Sales Appointments - Raw'!$I:$I,'Consultants - By Rep'!$A86)),0),1)</f>
        <v>0</v>
      </c>
      <c r="H86" s="23">
        <f ca="1">COUNTIFS('Opportunities - Raw'!$F:$F,'Consultants - By Rep'!$A86,'Opportunities - Raw'!$B:$B,'Consultants - By Rep'!$B$2-1)</f>
        <v>0</v>
      </c>
      <c r="I86" s="23">
        <f ca="1">COUNTIFS('CAD Appointments - Raw'!$H:$H,"Good to Go",'CAD Appointments - Raw'!$E:$E,'Consultants - By Rep'!$A86,'CAD Appointments - Raw'!$G:$G,'Consultants - By Rep'!$B$2-1)</f>
        <v>0</v>
      </c>
      <c r="J86" s="23">
        <f ca="1">COUNTIFS('Opportunities - Raw'!$F:$F,'Consultants - By Rep'!$A86,'Opportunities - Raw'!$H:$H,'Consultants - By Rep'!$B$2-1)</f>
        <v>0</v>
      </c>
      <c r="K86" s="34">
        <f ca="1">COUNTIFS('Opportunities - Raw'!$F:$F,'Consultants - By Rep'!$A86,'Opportunities - Raw'!$I:$I,'Consultants - By Rep'!$B$2-1)</f>
        <v>0</v>
      </c>
      <c r="L86" s="33">
        <f ca="1">COUNTIFS('Sales Appointments - Raw'!$I:$I,'Consultants - By Rep'!$A86,'Sales Appointments - Raw'!$E:$E,"&gt;="&amp;'Consultants - By Rep'!$B$3)</f>
        <v>0</v>
      </c>
      <c r="M86" s="23">
        <f ca="1">COUNTIFS('Sales Appointments - Raw'!$I:$I,'Consultants - By Rep'!$A86,'Sales Appointments - Raw'!$E:$E,"&gt;="&amp;'Consultants - By Rep'!$B$3,'Sales Appointments - Raw'!$J:$J,TRUE)</f>
        <v>0</v>
      </c>
      <c r="N86" s="23">
        <f ca="1">SUMIFS('Sales Appointments - Raw'!$O:$O,'Sales Appointments - Raw'!$I:$I,'Consultants - By Rep'!$A86,'Sales Appointments - Raw'!$E:$E,"&gt;="&amp;'Consultants - By Rep'!$B$3)</f>
        <v>0</v>
      </c>
      <c r="O86" s="20">
        <f t="shared" ca="1" si="7"/>
        <v>0</v>
      </c>
      <c r="P86" s="20">
        <f ca="1">MIN(IFERROR(Q86/(N86-SUMIFS('Sales Appointments - Raw'!$P:$P,'Sales Appointments - Raw'!$E:$E,"&gt;="&amp;'Consultants - By Rep'!$B$3,'Sales Appointments - Raw'!$I:$I,'Consultants - By Rep'!$A86)),0),1)</f>
        <v>0</v>
      </c>
      <c r="Q86" s="23">
        <f ca="1">COUNTIFS('Opportunities - Raw'!$F:$F,'Consultants - By Rep'!$A86,'Opportunities - Raw'!$B:$B,"&gt;="&amp;'Consultants - By Rep'!$B$3)</f>
        <v>0</v>
      </c>
      <c r="R86" s="23">
        <f ca="1">COUNTIFS('CAD Appointments - Raw'!$H:$H,"Good to Go",'CAD Appointments - Raw'!$E:$E,'Consultants - By Rep'!$A86,'CAD Appointments - Raw'!$G:$G,"&gt;="&amp;'Consultants - By Rep'!$B$3)</f>
        <v>0</v>
      </c>
      <c r="S86" s="23">
        <f ca="1">COUNTIFS('Opportunities - Raw'!$F:$F,'Consultants - By Rep'!$A86,'Opportunities - Raw'!$H:$H,"&gt;="&amp;'Consultants - By Rep'!$B$3)</f>
        <v>0</v>
      </c>
      <c r="T86" s="34">
        <f ca="1">COUNTIFS('Opportunities - Raw'!$F:$F,'Consultants - By Rep'!$A86,'Opportunities - Raw'!$I:$I,"&gt;="&amp;'Consultants - By Rep'!$B$3)</f>
        <v>0</v>
      </c>
      <c r="U86" s="33">
        <f ca="1">COUNTIFS('Sales Appointments - Raw'!$I:$I,'Consultants - By Rep'!$A86,'Sales Appointments - Raw'!$E:$E,"&gt;="&amp;'Consultants - By Rep'!$B$4)</f>
        <v>0</v>
      </c>
      <c r="V86" s="23">
        <f ca="1">COUNTIFS('Sales Appointments - Raw'!$I:$I,'Consultants - By Rep'!$A86,'Sales Appointments - Raw'!$E:$E,"&gt;="&amp;'Consultants - By Rep'!$B$4,'Sales Appointments - Raw'!$J:$J,TRUE)</f>
        <v>0</v>
      </c>
      <c r="W86" s="23">
        <f ca="1">SUMIFS('Sales Appointments - Raw'!$O:$O,'Sales Appointments - Raw'!$I:$I,'Consultants - By Rep'!$A86,'Sales Appointments - Raw'!$E:$E,"&gt;="&amp;'Consultants - By Rep'!$B$4)</f>
        <v>0</v>
      </c>
      <c r="X86" s="20">
        <f t="shared" ca="1" si="8"/>
        <v>0</v>
      </c>
      <c r="Y86" s="20">
        <f ca="1">MIN(IFERROR(Z86/(W86-SUMIFS('Sales Appointments - Raw'!$P:$P,'Sales Appointments - Raw'!$E:$E,"&gt;="&amp;'Consultants - By Rep'!$B$4,'Sales Appointments - Raw'!$I:$I,'Consultants - By Rep'!$A86)),0),1)</f>
        <v>0</v>
      </c>
      <c r="Z86" s="23">
        <f ca="1">COUNTIFS('Opportunities - Raw'!$F:$F,'Consultants - By Rep'!$A86,'Opportunities - Raw'!$B:$B,"&gt;="&amp;'Consultants - By Rep'!$B$4)</f>
        <v>0</v>
      </c>
      <c r="AA86" s="23">
        <f ca="1">COUNTIFS('Opportunities - Raw'!$F:$F,'Consultants - By Rep'!$A86,'Opportunities - Raw'!$H:$H,"&gt;="&amp;'Consultants - By Rep'!$B$4)</f>
        <v>0</v>
      </c>
      <c r="AB86" s="23">
        <f ca="1">COUNTIFS('CAD Appointments - Raw'!$H:$H,"Good to Go",'CAD Appointments - Raw'!$E:$E,'Consultants - By Rep'!$A86,'CAD Appointments - Raw'!$G:$G,"&gt;="&amp;'Consultants - By Rep'!$B$4)</f>
        <v>0</v>
      </c>
      <c r="AC86" s="20">
        <f ca="1">MIN(IFERROR(AB86/COUNTIFS('CAD Appointments - Raw'!$E:$E,'Consultants - By Rep'!$A86,'CAD Appointments - Raw'!$G:$G,"&gt;="&amp;'Consultants - By Rep'!$B$4),0),1)</f>
        <v>0</v>
      </c>
      <c r="AD86" s="34">
        <f ca="1">COUNTIFS('Opportunities - Raw'!$F:$F,'Consultants - By Rep'!$A86,'Opportunities - Raw'!$I:$I,"&gt;="&amp;'Consultants - By Rep'!$B$4)</f>
        <v>0</v>
      </c>
    </row>
    <row r="87" spans="1:30" x14ac:dyDescent="0.3">
      <c r="A87" s="6"/>
      <c r="B87" s="6"/>
      <c r="C87" s="33">
        <f ca="1">COUNTIFS('Sales Appointments - Raw'!$I:$I,'Consultants - By Rep'!$A87,'Sales Appointments - Raw'!$E:$E,'Consultants - By Rep'!$B$2-1)</f>
        <v>0</v>
      </c>
      <c r="D87" s="23">
        <f ca="1">COUNTIFS('Sales Appointments - Raw'!$I:$I,'Consultants - By Rep'!$A87,'Sales Appointments - Raw'!$E:$E,'Consultants - By Rep'!$B$2-1,'Sales Appointments - Raw'!$J:$J,TRUE)</f>
        <v>0</v>
      </c>
      <c r="E87" s="23">
        <f ca="1">SUMIFS('Sales Appointments - Raw'!$O:$O,'Sales Appointments - Raw'!$I:$I,'Consultants - By Rep'!$A87,'Sales Appointments - Raw'!$E:$E,'Consultants - By Rep'!$B$2-1)</f>
        <v>0</v>
      </c>
      <c r="F87" s="20">
        <f t="shared" ca="1" si="6"/>
        <v>0</v>
      </c>
      <c r="G87" s="20">
        <f ca="1">MIN(IFERROR(H87/(E87-SUMIFS('Sales Appointments - Raw'!$P:$P,'Sales Appointments - Raw'!$E:$E,'Consultants - By Rep'!$B$2-1,'Sales Appointments - Raw'!$I:$I,'Consultants - By Rep'!$A87)),0),1)</f>
        <v>0</v>
      </c>
      <c r="H87" s="23">
        <f ca="1">COUNTIFS('Opportunities - Raw'!$F:$F,'Consultants - By Rep'!$A87,'Opportunities - Raw'!$B:$B,'Consultants - By Rep'!$B$2-1)</f>
        <v>0</v>
      </c>
      <c r="I87" s="23">
        <f ca="1">COUNTIFS('CAD Appointments - Raw'!$H:$H,"Good to Go",'CAD Appointments - Raw'!$E:$E,'Consultants - By Rep'!$A87,'CAD Appointments - Raw'!$G:$G,'Consultants - By Rep'!$B$2-1)</f>
        <v>0</v>
      </c>
      <c r="J87" s="23">
        <f ca="1">COUNTIFS('Opportunities - Raw'!$F:$F,'Consultants - By Rep'!$A87,'Opportunities - Raw'!$H:$H,'Consultants - By Rep'!$B$2-1)</f>
        <v>0</v>
      </c>
      <c r="K87" s="34">
        <f ca="1">COUNTIFS('Opportunities - Raw'!$F:$F,'Consultants - By Rep'!$A87,'Opportunities - Raw'!$I:$I,'Consultants - By Rep'!$B$2-1)</f>
        <v>0</v>
      </c>
      <c r="L87" s="33">
        <f ca="1">COUNTIFS('Sales Appointments - Raw'!$I:$I,'Consultants - By Rep'!$A87,'Sales Appointments - Raw'!$E:$E,"&gt;="&amp;'Consultants - By Rep'!$B$3)</f>
        <v>0</v>
      </c>
      <c r="M87" s="23">
        <f ca="1">COUNTIFS('Sales Appointments - Raw'!$I:$I,'Consultants - By Rep'!$A87,'Sales Appointments - Raw'!$E:$E,"&gt;="&amp;'Consultants - By Rep'!$B$3,'Sales Appointments - Raw'!$J:$J,TRUE)</f>
        <v>0</v>
      </c>
      <c r="N87" s="23">
        <f ca="1">SUMIFS('Sales Appointments - Raw'!$O:$O,'Sales Appointments - Raw'!$I:$I,'Consultants - By Rep'!$A87,'Sales Appointments - Raw'!$E:$E,"&gt;="&amp;'Consultants - By Rep'!$B$3)</f>
        <v>0</v>
      </c>
      <c r="O87" s="20">
        <f t="shared" ca="1" si="7"/>
        <v>0</v>
      </c>
      <c r="P87" s="20">
        <f ca="1">MIN(IFERROR(Q87/(N87-SUMIFS('Sales Appointments - Raw'!$P:$P,'Sales Appointments - Raw'!$E:$E,"&gt;="&amp;'Consultants - By Rep'!$B$3,'Sales Appointments - Raw'!$I:$I,'Consultants - By Rep'!$A87)),0),1)</f>
        <v>0</v>
      </c>
      <c r="Q87" s="23">
        <f ca="1">COUNTIFS('Opportunities - Raw'!$F:$F,'Consultants - By Rep'!$A87,'Opportunities - Raw'!$B:$B,"&gt;="&amp;'Consultants - By Rep'!$B$3)</f>
        <v>0</v>
      </c>
      <c r="R87" s="23">
        <f ca="1">COUNTIFS('CAD Appointments - Raw'!$H:$H,"Good to Go",'CAD Appointments - Raw'!$E:$E,'Consultants - By Rep'!$A87,'CAD Appointments - Raw'!$G:$G,"&gt;="&amp;'Consultants - By Rep'!$B$3)</f>
        <v>0</v>
      </c>
      <c r="S87" s="23">
        <f ca="1">COUNTIFS('Opportunities - Raw'!$F:$F,'Consultants - By Rep'!$A87,'Opportunities - Raw'!$H:$H,"&gt;="&amp;'Consultants - By Rep'!$B$3)</f>
        <v>0</v>
      </c>
      <c r="T87" s="34">
        <f ca="1">COUNTIFS('Opportunities - Raw'!$F:$F,'Consultants - By Rep'!$A87,'Opportunities - Raw'!$I:$I,"&gt;="&amp;'Consultants - By Rep'!$B$3)</f>
        <v>0</v>
      </c>
      <c r="U87" s="33">
        <f ca="1">COUNTIFS('Sales Appointments - Raw'!$I:$I,'Consultants - By Rep'!$A87,'Sales Appointments - Raw'!$E:$E,"&gt;="&amp;'Consultants - By Rep'!$B$4)</f>
        <v>0</v>
      </c>
      <c r="V87" s="23">
        <f ca="1">COUNTIFS('Sales Appointments - Raw'!$I:$I,'Consultants - By Rep'!$A87,'Sales Appointments - Raw'!$E:$E,"&gt;="&amp;'Consultants - By Rep'!$B$4,'Sales Appointments - Raw'!$J:$J,TRUE)</f>
        <v>0</v>
      </c>
      <c r="W87" s="23">
        <f ca="1">SUMIFS('Sales Appointments - Raw'!$O:$O,'Sales Appointments - Raw'!$I:$I,'Consultants - By Rep'!$A87,'Sales Appointments - Raw'!$E:$E,"&gt;="&amp;'Consultants - By Rep'!$B$4)</f>
        <v>0</v>
      </c>
      <c r="X87" s="20">
        <f t="shared" ca="1" si="8"/>
        <v>0</v>
      </c>
      <c r="Y87" s="20">
        <f ca="1">MIN(IFERROR(Z87/(W87-SUMIFS('Sales Appointments - Raw'!$P:$P,'Sales Appointments - Raw'!$E:$E,"&gt;="&amp;'Consultants - By Rep'!$B$4,'Sales Appointments - Raw'!$I:$I,'Consultants - By Rep'!$A87)),0),1)</f>
        <v>0</v>
      </c>
      <c r="Z87" s="23">
        <f ca="1">COUNTIFS('Opportunities - Raw'!$F:$F,'Consultants - By Rep'!$A87,'Opportunities - Raw'!$B:$B,"&gt;="&amp;'Consultants - By Rep'!$B$4)</f>
        <v>0</v>
      </c>
      <c r="AA87" s="23">
        <f ca="1">COUNTIFS('Opportunities - Raw'!$F:$F,'Consultants - By Rep'!$A87,'Opportunities - Raw'!$H:$H,"&gt;="&amp;'Consultants - By Rep'!$B$4)</f>
        <v>0</v>
      </c>
      <c r="AB87" s="23">
        <f ca="1">COUNTIFS('CAD Appointments - Raw'!$H:$H,"Good to Go",'CAD Appointments - Raw'!$E:$E,'Consultants - By Rep'!$A87,'CAD Appointments - Raw'!$G:$G,"&gt;="&amp;'Consultants - By Rep'!$B$4)</f>
        <v>0</v>
      </c>
      <c r="AC87" s="20">
        <f ca="1">MIN(IFERROR(AB87/COUNTIFS('CAD Appointments - Raw'!$E:$E,'Consultants - By Rep'!$A87,'CAD Appointments - Raw'!$G:$G,"&gt;="&amp;'Consultants - By Rep'!$B$4),0),1)</f>
        <v>0</v>
      </c>
      <c r="AD87" s="34">
        <f ca="1">COUNTIFS('Opportunities - Raw'!$F:$F,'Consultants - By Rep'!$A87,'Opportunities - Raw'!$I:$I,"&gt;="&amp;'Consultants - By Rep'!$B$4)</f>
        <v>0</v>
      </c>
    </row>
    <row r="88" spans="1:30" x14ac:dyDescent="0.3">
      <c r="A88" s="6"/>
      <c r="B88" s="6"/>
      <c r="C88" s="33">
        <f ca="1">COUNTIFS('Sales Appointments - Raw'!$I:$I,'Consultants - By Rep'!$A88,'Sales Appointments - Raw'!$E:$E,'Consultants - By Rep'!$B$2-1)</f>
        <v>0</v>
      </c>
      <c r="D88" s="23">
        <f ca="1">COUNTIFS('Sales Appointments - Raw'!$I:$I,'Consultants - By Rep'!$A88,'Sales Appointments - Raw'!$E:$E,'Consultants - By Rep'!$B$2-1,'Sales Appointments - Raw'!$J:$J,TRUE)</f>
        <v>0</v>
      </c>
      <c r="E88" s="23">
        <f ca="1">SUMIFS('Sales Appointments - Raw'!$O:$O,'Sales Appointments - Raw'!$I:$I,'Consultants - By Rep'!$A88,'Sales Appointments - Raw'!$E:$E,'Consultants - By Rep'!$B$2-1)</f>
        <v>0</v>
      </c>
      <c r="F88" s="20">
        <f t="shared" ca="1" si="6"/>
        <v>0</v>
      </c>
      <c r="G88" s="20">
        <f ca="1">MIN(IFERROR(H88/(E88-SUMIFS('Sales Appointments - Raw'!$P:$P,'Sales Appointments - Raw'!$E:$E,'Consultants - By Rep'!$B$2-1,'Sales Appointments - Raw'!$I:$I,'Consultants - By Rep'!$A88)),0),1)</f>
        <v>0</v>
      </c>
      <c r="H88" s="23">
        <f ca="1">COUNTIFS('Opportunities - Raw'!$F:$F,'Consultants - By Rep'!$A88,'Opportunities - Raw'!$B:$B,'Consultants - By Rep'!$B$2-1)</f>
        <v>0</v>
      </c>
      <c r="I88" s="23">
        <f ca="1">COUNTIFS('CAD Appointments - Raw'!$H:$H,"Good to Go",'CAD Appointments - Raw'!$E:$E,'Consultants - By Rep'!$A88,'CAD Appointments - Raw'!$G:$G,'Consultants - By Rep'!$B$2-1)</f>
        <v>0</v>
      </c>
      <c r="J88" s="23">
        <f ca="1">COUNTIFS('Opportunities - Raw'!$F:$F,'Consultants - By Rep'!$A88,'Opportunities - Raw'!$H:$H,'Consultants - By Rep'!$B$2-1)</f>
        <v>0</v>
      </c>
      <c r="K88" s="34">
        <f ca="1">COUNTIFS('Opportunities - Raw'!$F:$F,'Consultants - By Rep'!$A88,'Opportunities - Raw'!$I:$I,'Consultants - By Rep'!$B$2-1)</f>
        <v>0</v>
      </c>
      <c r="L88" s="33">
        <f ca="1">COUNTIFS('Sales Appointments - Raw'!$I:$I,'Consultants - By Rep'!$A88,'Sales Appointments - Raw'!$E:$E,"&gt;="&amp;'Consultants - By Rep'!$B$3)</f>
        <v>0</v>
      </c>
      <c r="M88" s="23">
        <f ca="1">COUNTIFS('Sales Appointments - Raw'!$I:$I,'Consultants - By Rep'!$A88,'Sales Appointments - Raw'!$E:$E,"&gt;="&amp;'Consultants - By Rep'!$B$3,'Sales Appointments - Raw'!$J:$J,TRUE)</f>
        <v>0</v>
      </c>
      <c r="N88" s="23">
        <f ca="1">SUMIFS('Sales Appointments - Raw'!$O:$O,'Sales Appointments - Raw'!$I:$I,'Consultants - By Rep'!$A88,'Sales Appointments - Raw'!$E:$E,"&gt;="&amp;'Consultants - By Rep'!$B$3)</f>
        <v>0</v>
      </c>
      <c r="O88" s="20">
        <f t="shared" ca="1" si="7"/>
        <v>0</v>
      </c>
      <c r="P88" s="20">
        <f ca="1">MIN(IFERROR(Q88/(N88-SUMIFS('Sales Appointments - Raw'!$P:$P,'Sales Appointments - Raw'!$E:$E,"&gt;="&amp;'Consultants - By Rep'!$B$3,'Sales Appointments - Raw'!$I:$I,'Consultants - By Rep'!$A88)),0),1)</f>
        <v>0</v>
      </c>
      <c r="Q88" s="23">
        <f ca="1">COUNTIFS('Opportunities - Raw'!$F:$F,'Consultants - By Rep'!$A88,'Opportunities - Raw'!$B:$B,"&gt;="&amp;'Consultants - By Rep'!$B$3)</f>
        <v>0</v>
      </c>
      <c r="R88" s="23">
        <f ca="1">COUNTIFS('CAD Appointments - Raw'!$H:$H,"Good to Go",'CAD Appointments - Raw'!$E:$E,'Consultants - By Rep'!$A88,'CAD Appointments - Raw'!$G:$G,"&gt;="&amp;'Consultants - By Rep'!$B$3)</f>
        <v>0</v>
      </c>
      <c r="S88" s="23">
        <f ca="1">COUNTIFS('Opportunities - Raw'!$F:$F,'Consultants - By Rep'!$A88,'Opportunities - Raw'!$H:$H,"&gt;="&amp;'Consultants - By Rep'!$B$3)</f>
        <v>0</v>
      </c>
      <c r="T88" s="34">
        <f ca="1">COUNTIFS('Opportunities - Raw'!$F:$F,'Consultants - By Rep'!$A88,'Opportunities - Raw'!$I:$I,"&gt;="&amp;'Consultants - By Rep'!$B$3)</f>
        <v>0</v>
      </c>
      <c r="U88" s="33">
        <f ca="1">COUNTIFS('Sales Appointments - Raw'!$I:$I,'Consultants - By Rep'!$A88,'Sales Appointments - Raw'!$E:$E,"&gt;="&amp;'Consultants - By Rep'!$B$4)</f>
        <v>0</v>
      </c>
      <c r="V88" s="23">
        <f ca="1">COUNTIFS('Sales Appointments - Raw'!$I:$I,'Consultants - By Rep'!$A88,'Sales Appointments - Raw'!$E:$E,"&gt;="&amp;'Consultants - By Rep'!$B$4,'Sales Appointments - Raw'!$J:$J,TRUE)</f>
        <v>0</v>
      </c>
      <c r="W88" s="23">
        <f ca="1">SUMIFS('Sales Appointments - Raw'!$O:$O,'Sales Appointments - Raw'!$I:$I,'Consultants - By Rep'!$A88,'Sales Appointments - Raw'!$E:$E,"&gt;="&amp;'Consultants - By Rep'!$B$4)</f>
        <v>0</v>
      </c>
      <c r="X88" s="20">
        <f t="shared" ca="1" si="8"/>
        <v>0</v>
      </c>
      <c r="Y88" s="20">
        <f ca="1">MIN(IFERROR(Z88/(W88-SUMIFS('Sales Appointments - Raw'!$P:$P,'Sales Appointments - Raw'!$E:$E,"&gt;="&amp;'Consultants - By Rep'!$B$4,'Sales Appointments - Raw'!$I:$I,'Consultants - By Rep'!$A88)),0),1)</f>
        <v>0</v>
      </c>
      <c r="Z88" s="23">
        <f ca="1">COUNTIFS('Opportunities - Raw'!$F:$F,'Consultants - By Rep'!$A88,'Opportunities - Raw'!$B:$B,"&gt;="&amp;'Consultants - By Rep'!$B$4)</f>
        <v>0</v>
      </c>
      <c r="AA88" s="23">
        <f ca="1">COUNTIFS('Opportunities - Raw'!$F:$F,'Consultants - By Rep'!$A88,'Opportunities - Raw'!$H:$H,"&gt;="&amp;'Consultants - By Rep'!$B$4)</f>
        <v>0</v>
      </c>
      <c r="AB88" s="23">
        <f ca="1">COUNTIFS('CAD Appointments - Raw'!$H:$H,"Good to Go",'CAD Appointments - Raw'!$E:$E,'Consultants - By Rep'!$A88,'CAD Appointments - Raw'!$G:$G,"&gt;="&amp;'Consultants - By Rep'!$B$4)</f>
        <v>0</v>
      </c>
      <c r="AC88" s="20">
        <f ca="1">MIN(IFERROR(AB88/COUNTIFS('CAD Appointments - Raw'!$E:$E,'Consultants - By Rep'!$A88,'CAD Appointments - Raw'!$G:$G,"&gt;="&amp;'Consultants - By Rep'!$B$4),0),1)</f>
        <v>0</v>
      </c>
      <c r="AD88" s="34">
        <f ca="1">COUNTIFS('Opportunities - Raw'!$F:$F,'Consultants - By Rep'!$A88,'Opportunities - Raw'!$I:$I,"&gt;="&amp;'Consultants - By Rep'!$B$4)</f>
        <v>0</v>
      </c>
    </row>
    <row r="89" spans="1:30" x14ac:dyDescent="0.3">
      <c r="A89" s="6"/>
      <c r="B89" s="6"/>
      <c r="C89" s="33">
        <f ca="1">COUNTIFS('Sales Appointments - Raw'!$I:$I,'Consultants - By Rep'!$A89,'Sales Appointments - Raw'!$E:$E,'Consultants - By Rep'!$B$2-1)</f>
        <v>0</v>
      </c>
      <c r="D89" s="23">
        <f ca="1">COUNTIFS('Sales Appointments - Raw'!$I:$I,'Consultants - By Rep'!$A89,'Sales Appointments - Raw'!$E:$E,'Consultants - By Rep'!$B$2-1,'Sales Appointments - Raw'!$J:$J,TRUE)</f>
        <v>0</v>
      </c>
      <c r="E89" s="23">
        <f ca="1">SUMIFS('Sales Appointments - Raw'!$O:$O,'Sales Appointments - Raw'!$I:$I,'Consultants - By Rep'!$A89,'Sales Appointments - Raw'!$E:$E,'Consultants - By Rep'!$B$2-1)</f>
        <v>0</v>
      </c>
      <c r="F89" s="20">
        <f t="shared" ca="1" si="6"/>
        <v>0</v>
      </c>
      <c r="G89" s="20">
        <f ca="1">MIN(IFERROR(H89/(E89-SUMIFS('Sales Appointments - Raw'!$P:$P,'Sales Appointments - Raw'!$E:$E,'Consultants - By Rep'!$B$2-1,'Sales Appointments - Raw'!$I:$I,'Consultants - By Rep'!$A89)),0),1)</f>
        <v>0</v>
      </c>
      <c r="H89" s="23">
        <f ca="1">COUNTIFS('Opportunities - Raw'!$F:$F,'Consultants - By Rep'!$A89,'Opportunities - Raw'!$B:$B,'Consultants - By Rep'!$B$2-1)</f>
        <v>0</v>
      </c>
      <c r="I89" s="23">
        <f ca="1">COUNTIFS('CAD Appointments - Raw'!$H:$H,"Good to Go",'CAD Appointments - Raw'!$E:$E,'Consultants - By Rep'!$A89,'CAD Appointments - Raw'!$G:$G,'Consultants - By Rep'!$B$2-1)</f>
        <v>0</v>
      </c>
      <c r="J89" s="23">
        <f ca="1">COUNTIFS('Opportunities - Raw'!$F:$F,'Consultants - By Rep'!$A89,'Opportunities - Raw'!$H:$H,'Consultants - By Rep'!$B$2-1)</f>
        <v>0</v>
      </c>
      <c r="K89" s="34">
        <f ca="1">COUNTIFS('Opportunities - Raw'!$F:$F,'Consultants - By Rep'!$A89,'Opportunities - Raw'!$I:$I,'Consultants - By Rep'!$B$2-1)</f>
        <v>0</v>
      </c>
      <c r="L89" s="33">
        <f ca="1">COUNTIFS('Sales Appointments - Raw'!$I:$I,'Consultants - By Rep'!$A89,'Sales Appointments - Raw'!$E:$E,"&gt;="&amp;'Consultants - By Rep'!$B$3)</f>
        <v>0</v>
      </c>
      <c r="M89" s="23">
        <f ca="1">COUNTIFS('Sales Appointments - Raw'!$I:$I,'Consultants - By Rep'!$A89,'Sales Appointments - Raw'!$E:$E,"&gt;="&amp;'Consultants - By Rep'!$B$3,'Sales Appointments - Raw'!$J:$J,TRUE)</f>
        <v>0</v>
      </c>
      <c r="N89" s="23">
        <f ca="1">SUMIFS('Sales Appointments - Raw'!$O:$O,'Sales Appointments - Raw'!$I:$I,'Consultants - By Rep'!$A89,'Sales Appointments - Raw'!$E:$E,"&gt;="&amp;'Consultants - By Rep'!$B$3)</f>
        <v>0</v>
      </c>
      <c r="O89" s="20">
        <f t="shared" ca="1" si="7"/>
        <v>0</v>
      </c>
      <c r="P89" s="20">
        <f ca="1">MIN(IFERROR(Q89/(N89-SUMIFS('Sales Appointments - Raw'!$P:$P,'Sales Appointments - Raw'!$E:$E,"&gt;="&amp;'Consultants - By Rep'!$B$3,'Sales Appointments - Raw'!$I:$I,'Consultants - By Rep'!$A89)),0),1)</f>
        <v>0</v>
      </c>
      <c r="Q89" s="23">
        <f ca="1">COUNTIFS('Opportunities - Raw'!$F:$F,'Consultants - By Rep'!$A89,'Opportunities - Raw'!$B:$B,"&gt;="&amp;'Consultants - By Rep'!$B$3)</f>
        <v>0</v>
      </c>
      <c r="R89" s="23">
        <f ca="1">COUNTIFS('CAD Appointments - Raw'!$H:$H,"Good to Go",'CAD Appointments - Raw'!$E:$E,'Consultants - By Rep'!$A89,'CAD Appointments - Raw'!$G:$G,"&gt;="&amp;'Consultants - By Rep'!$B$3)</f>
        <v>0</v>
      </c>
      <c r="S89" s="23">
        <f ca="1">COUNTIFS('Opportunities - Raw'!$F:$F,'Consultants - By Rep'!$A89,'Opportunities - Raw'!$H:$H,"&gt;="&amp;'Consultants - By Rep'!$B$3)</f>
        <v>0</v>
      </c>
      <c r="T89" s="34">
        <f ca="1">COUNTIFS('Opportunities - Raw'!$F:$F,'Consultants - By Rep'!$A89,'Opportunities - Raw'!$I:$I,"&gt;="&amp;'Consultants - By Rep'!$B$3)</f>
        <v>0</v>
      </c>
      <c r="U89" s="33">
        <f ca="1">COUNTIFS('Sales Appointments - Raw'!$I:$I,'Consultants - By Rep'!$A89,'Sales Appointments - Raw'!$E:$E,"&gt;="&amp;'Consultants - By Rep'!$B$4)</f>
        <v>0</v>
      </c>
      <c r="V89" s="23">
        <f ca="1">COUNTIFS('Sales Appointments - Raw'!$I:$I,'Consultants - By Rep'!$A89,'Sales Appointments - Raw'!$E:$E,"&gt;="&amp;'Consultants - By Rep'!$B$4,'Sales Appointments - Raw'!$J:$J,TRUE)</f>
        <v>0</v>
      </c>
      <c r="W89" s="23">
        <f ca="1">SUMIFS('Sales Appointments - Raw'!$O:$O,'Sales Appointments - Raw'!$I:$I,'Consultants - By Rep'!$A89,'Sales Appointments - Raw'!$E:$E,"&gt;="&amp;'Consultants - By Rep'!$B$4)</f>
        <v>0</v>
      </c>
      <c r="X89" s="20">
        <f t="shared" ca="1" si="8"/>
        <v>0</v>
      </c>
      <c r="Y89" s="20">
        <f ca="1">MIN(IFERROR(Z89/(W89-SUMIFS('Sales Appointments - Raw'!$P:$P,'Sales Appointments - Raw'!$E:$E,"&gt;="&amp;'Consultants - By Rep'!$B$4,'Sales Appointments - Raw'!$I:$I,'Consultants - By Rep'!$A89)),0),1)</f>
        <v>0</v>
      </c>
      <c r="Z89" s="23">
        <f ca="1">COUNTIFS('Opportunities - Raw'!$F:$F,'Consultants - By Rep'!$A89,'Opportunities - Raw'!$B:$B,"&gt;="&amp;'Consultants - By Rep'!$B$4)</f>
        <v>0</v>
      </c>
      <c r="AA89" s="23">
        <f ca="1">COUNTIFS('Opportunities - Raw'!$F:$F,'Consultants - By Rep'!$A89,'Opportunities - Raw'!$H:$H,"&gt;="&amp;'Consultants - By Rep'!$B$4)</f>
        <v>0</v>
      </c>
      <c r="AB89" s="23">
        <f ca="1">COUNTIFS('CAD Appointments - Raw'!$H:$H,"Good to Go",'CAD Appointments - Raw'!$E:$E,'Consultants - By Rep'!$A89,'CAD Appointments - Raw'!$G:$G,"&gt;="&amp;'Consultants - By Rep'!$B$4)</f>
        <v>0</v>
      </c>
      <c r="AC89" s="20">
        <f ca="1">MIN(IFERROR(AB89/COUNTIFS('CAD Appointments - Raw'!$E:$E,'Consultants - By Rep'!$A89,'CAD Appointments - Raw'!$G:$G,"&gt;="&amp;'Consultants - By Rep'!$B$4),0),1)</f>
        <v>0</v>
      </c>
      <c r="AD89" s="34">
        <f ca="1">COUNTIFS('Opportunities - Raw'!$F:$F,'Consultants - By Rep'!$A89,'Opportunities - Raw'!$I:$I,"&gt;="&amp;'Consultants - By Rep'!$B$4)</f>
        <v>0</v>
      </c>
    </row>
    <row r="90" spans="1:30" x14ac:dyDescent="0.3">
      <c r="A90" s="6"/>
      <c r="B90" s="6"/>
      <c r="C90" s="33">
        <f ca="1">COUNTIFS('Sales Appointments - Raw'!$I:$I,'Consultants - By Rep'!$A90,'Sales Appointments - Raw'!$E:$E,'Consultants - By Rep'!$B$2-1)</f>
        <v>0</v>
      </c>
      <c r="D90" s="23">
        <f ca="1">COUNTIFS('Sales Appointments - Raw'!$I:$I,'Consultants - By Rep'!$A90,'Sales Appointments - Raw'!$E:$E,'Consultants - By Rep'!$B$2-1,'Sales Appointments - Raw'!$J:$J,TRUE)</f>
        <v>0</v>
      </c>
      <c r="E90" s="23">
        <f ca="1">SUMIFS('Sales Appointments - Raw'!$O:$O,'Sales Appointments - Raw'!$I:$I,'Consultants - By Rep'!$A90,'Sales Appointments - Raw'!$E:$E,'Consultants - By Rep'!$B$2-1)</f>
        <v>0</v>
      </c>
      <c r="F90" s="20">
        <f t="shared" ca="1" si="6"/>
        <v>0</v>
      </c>
      <c r="G90" s="20">
        <f ca="1">MIN(IFERROR(H90/(E90-SUMIFS('Sales Appointments - Raw'!$P:$P,'Sales Appointments - Raw'!$E:$E,'Consultants - By Rep'!$B$2-1,'Sales Appointments - Raw'!$I:$I,'Consultants - By Rep'!$A90)),0),1)</f>
        <v>0</v>
      </c>
      <c r="H90" s="23">
        <f ca="1">COUNTIFS('Opportunities - Raw'!$F:$F,'Consultants - By Rep'!$A90,'Opportunities - Raw'!$B:$B,'Consultants - By Rep'!$B$2-1)</f>
        <v>0</v>
      </c>
      <c r="I90" s="23">
        <f ca="1">COUNTIFS('CAD Appointments - Raw'!$H:$H,"Good to Go",'CAD Appointments - Raw'!$E:$E,'Consultants - By Rep'!$A90,'CAD Appointments - Raw'!$G:$G,'Consultants - By Rep'!$B$2-1)</f>
        <v>0</v>
      </c>
      <c r="J90" s="23">
        <f ca="1">COUNTIFS('Opportunities - Raw'!$F:$F,'Consultants - By Rep'!$A90,'Opportunities - Raw'!$H:$H,'Consultants - By Rep'!$B$2-1)</f>
        <v>0</v>
      </c>
      <c r="K90" s="34">
        <f ca="1">COUNTIFS('Opportunities - Raw'!$F:$F,'Consultants - By Rep'!$A90,'Opportunities - Raw'!$I:$I,'Consultants - By Rep'!$B$2-1)</f>
        <v>0</v>
      </c>
      <c r="L90" s="33">
        <f ca="1">COUNTIFS('Sales Appointments - Raw'!$I:$I,'Consultants - By Rep'!$A90,'Sales Appointments - Raw'!$E:$E,"&gt;="&amp;'Consultants - By Rep'!$B$3)</f>
        <v>0</v>
      </c>
      <c r="M90" s="23">
        <f ca="1">COUNTIFS('Sales Appointments - Raw'!$I:$I,'Consultants - By Rep'!$A90,'Sales Appointments - Raw'!$E:$E,"&gt;="&amp;'Consultants - By Rep'!$B$3,'Sales Appointments - Raw'!$J:$J,TRUE)</f>
        <v>0</v>
      </c>
      <c r="N90" s="23">
        <f ca="1">SUMIFS('Sales Appointments - Raw'!$O:$O,'Sales Appointments - Raw'!$I:$I,'Consultants - By Rep'!$A90,'Sales Appointments - Raw'!$E:$E,"&gt;="&amp;'Consultants - By Rep'!$B$3)</f>
        <v>0</v>
      </c>
      <c r="O90" s="20">
        <f t="shared" ca="1" si="7"/>
        <v>0</v>
      </c>
      <c r="P90" s="20">
        <f ca="1">MIN(IFERROR(Q90/(N90-SUMIFS('Sales Appointments - Raw'!$P:$P,'Sales Appointments - Raw'!$E:$E,"&gt;="&amp;'Consultants - By Rep'!$B$3,'Sales Appointments - Raw'!$I:$I,'Consultants - By Rep'!$A90)),0),1)</f>
        <v>0</v>
      </c>
      <c r="Q90" s="23">
        <f ca="1">COUNTIFS('Opportunities - Raw'!$F:$F,'Consultants - By Rep'!$A90,'Opportunities - Raw'!$B:$B,"&gt;="&amp;'Consultants - By Rep'!$B$3)</f>
        <v>0</v>
      </c>
      <c r="R90" s="23">
        <f ca="1">COUNTIFS('CAD Appointments - Raw'!$H:$H,"Good to Go",'CAD Appointments - Raw'!$E:$E,'Consultants - By Rep'!$A90,'CAD Appointments - Raw'!$G:$G,"&gt;="&amp;'Consultants - By Rep'!$B$3)</f>
        <v>0</v>
      </c>
      <c r="S90" s="23">
        <f ca="1">COUNTIFS('Opportunities - Raw'!$F:$F,'Consultants - By Rep'!$A90,'Opportunities - Raw'!$H:$H,"&gt;="&amp;'Consultants - By Rep'!$B$3)</f>
        <v>0</v>
      </c>
      <c r="T90" s="34">
        <f ca="1">COUNTIFS('Opportunities - Raw'!$F:$F,'Consultants - By Rep'!$A90,'Opportunities - Raw'!$I:$I,"&gt;="&amp;'Consultants - By Rep'!$B$3)</f>
        <v>0</v>
      </c>
      <c r="U90" s="33">
        <f ca="1">COUNTIFS('Sales Appointments - Raw'!$I:$I,'Consultants - By Rep'!$A90,'Sales Appointments - Raw'!$E:$E,"&gt;="&amp;'Consultants - By Rep'!$B$4)</f>
        <v>0</v>
      </c>
      <c r="V90" s="23">
        <f ca="1">COUNTIFS('Sales Appointments - Raw'!$I:$I,'Consultants - By Rep'!$A90,'Sales Appointments - Raw'!$E:$E,"&gt;="&amp;'Consultants - By Rep'!$B$4,'Sales Appointments - Raw'!$J:$J,TRUE)</f>
        <v>0</v>
      </c>
      <c r="W90" s="23">
        <f ca="1">SUMIFS('Sales Appointments - Raw'!$O:$O,'Sales Appointments - Raw'!$I:$I,'Consultants - By Rep'!$A90,'Sales Appointments - Raw'!$E:$E,"&gt;="&amp;'Consultants - By Rep'!$B$4)</f>
        <v>0</v>
      </c>
      <c r="X90" s="20">
        <f t="shared" ca="1" si="8"/>
        <v>0</v>
      </c>
      <c r="Y90" s="20">
        <f ca="1">MIN(IFERROR(Z90/(W90-SUMIFS('Sales Appointments - Raw'!$P:$P,'Sales Appointments - Raw'!$E:$E,"&gt;="&amp;'Consultants - By Rep'!$B$4,'Sales Appointments - Raw'!$I:$I,'Consultants - By Rep'!$A90)),0),1)</f>
        <v>0</v>
      </c>
      <c r="Z90" s="23">
        <f ca="1">COUNTIFS('Opportunities - Raw'!$F:$F,'Consultants - By Rep'!$A90,'Opportunities - Raw'!$B:$B,"&gt;="&amp;'Consultants - By Rep'!$B$4)</f>
        <v>0</v>
      </c>
      <c r="AA90" s="23">
        <f ca="1">COUNTIFS('Opportunities - Raw'!$F:$F,'Consultants - By Rep'!$A90,'Opportunities - Raw'!$H:$H,"&gt;="&amp;'Consultants - By Rep'!$B$4)</f>
        <v>0</v>
      </c>
      <c r="AB90" s="23">
        <f ca="1">COUNTIFS('CAD Appointments - Raw'!$H:$H,"Good to Go",'CAD Appointments - Raw'!$E:$E,'Consultants - By Rep'!$A90,'CAD Appointments - Raw'!$G:$G,"&gt;="&amp;'Consultants - By Rep'!$B$4)</f>
        <v>0</v>
      </c>
      <c r="AC90" s="20">
        <f ca="1">MIN(IFERROR(AB90/COUNTIFS('CAD Appointments - Raw'!$E:$E,'Consultants - By Rep'!$A90,'CAD Appointments - Raw'!$G:$G,"&gt;="&amp;'Consultants - By Rep'!$B$4),0),1)</f>
        <v>0</v>
      </c>
      <c r="AD90" s="34">
        <f ca="1">COUNTIFS('Opportunities - Raw'!$F:$F,'Consultants - By Rep'!$A90,'Opportunities - Raw'!$I:$I,"&gt;="&amp;'Consultants - By Rep'!$B$4)</f>
        <v>0</v>
      </c>
    </row>
    <row r="91" spans="1:30" x14ac:dyDescent="0.3">
      <c r="A91" s="6"/>
      <c r="B91" s="6"/>
      <c r="C91" s="33">
        <f ca="1">COUNTIFS('Sales Appointments - Raw'!$I:$I,'Consultants - By Rep'!$A91,'Sales Appointments - Raw'!$E:$E,'Consultants - By Rep'!$B$2-1)</f>
        <v>0</v>
      </c>
      <c r="D91" s="23">
        <f ca="1">COUNTIFS('Sales Appointments - Raw'!$I:$I,'Consultants - By Rep'!$A91,'Sales Appointments - Raw'!$E:$E,'Consultants - By Rep'!$B$2-1,'Sales Appointments - Raw'!$J:$J,TRUE)</f>
        <v>0</v>
      </c>
      <c r="E91" s="23">
        <f ca="1">SUMIFS('Sales Appointments - Raw'!$O:$O,'Sales Appointments - Raw'!$I:$I,'Consultants - By Rep'!$A91,'Sales Appointments - Raw'!$E:$E,'Consultants - By Rep'!$B$2-1)</f>
        <v>0</v>
      </c>
      <c r="F91" s="20">
        <f t="shared" ca="1" si="6"/>
        <v>0</v>
      </c>
      <c r="G91" s="20">
        <f ca="1">MIN(IFERROR(H91/(E91-SUMIFS('Sales Appointments - Raw'!$P:$P,'Sales Appointments - Raw'!$E:$E,'Consultants - By Rep'!$B$2-1,'Sales Appointments - Raw'!$I:$I,'Consultants - By Rep'!$A91)),0),1)</f>
        <v>0</v>
      </c>
      <c r="H91" s="23">
        <f ca="1">COUNTIFS('Opportunities - Raw'!$F:$F,'Consultants - By Rep'!$A91,'Opportunities - Raw'!$B:$B,'Consultants - By Rep'!$B$2-1)</f>
        <v>0</v>
      </c>
      <c r="I91" s="23">
        <f ca="1">COUNTIFS('CAD Appointments - Raw'!$H:$H,"Good to Go",'CAD Appointments - Raw'!$E:$E,'Consultants - By Rep'!$A91,'CAD Appointments - Raw'!$G:$G,'Consultants - By Rep'!$B$2-1)</f>
        <v>0</v>
      </c>
      <c r="J91" s="23">
        <f ca="1">COUNTIFS('Opportunities - Raw'!$F:$F,'Consultants - By Rep'!$A91,'Opportunities - Raw'!$H:$H,'Consultants - By Rep'!$B$2-1)</f>
        <v>0</v>
      </c>
      <c r="K91" s="34">
        <f ca="1">COUNTIFS('Opportunities - Raw'!$F:$F,'Consultants - By Rep'!$A91,'Opportunities - Raw'!$I:$I,'Consultants - By Rep'!$B$2-1)</f>
        <v>0</v>
      </c>
      <c r="L91" s="33">
        <f ca="1">COUNTIFS('Sales Appointments - Raw'!$I:$I,'Consultants - By Rep'!$A91,'Sales Appointments - Raw'!$E:$E,"&gt;="&amp;'Consultants - By Rep'!$B$3)</f>
        <v>0</v>
      </c>
      <c r="M91" s="23">
        <f ca="1">COUNTIFS('Sales Appointments - Raw'!$I:$I,'Consultants - By Rep'!$A91,'Sales Appointments - Raw'!$E:$E,"&gt;="&amp;'Consultants - By Rep'!$B$3,'Sales Appointments - Raw'!$J:$J,TRUE)</f>
        <v>0</v>
      </c>
      <c r="N91" s="23">
        <f ca="1">SUMIFS('Sales Appointments - Raw'!$O:$O,'Sales Appointments - Raw'!$I:$I,'Consultants - By Rep'!$A91,'Sales Appointments - Raw'!$E:$E,"&gt;="&amp;'Consultants - By Rep'!$B$3)</f>
        <v>0</v>
      </c>
      <c r="O91" s="20">
        <f t="shared" ca="1" si="7"/>
        <v>0</v>
      </c>
      <c r="P91" s="20">
        <f ca="1">MIN(IFERROR(Q91/(N91-SUMIFS('Sales Appointments - Raw'!$P:$P,'Sales Appointments - Raw'!$E:$E,"&gt;="&amp;'Consultants - By Rep'!$B$3,'Sales Appointments - Raw'!$I:$I,'Consultants - By Rep'!$A91)),0),1)</f>
        <v>0</v>
      </c>
      <c r="Q91" s="23">
        <f ca="1">COUNTIFS('Opportunities - Raw'!$F:$F,'Consultants - By Rep'!$A91,'Opportunities - Raw'!$B:$B,"&gt;="&amp;'Consultants - By Rep'!$B$3)</f>
        <v>0</v>
      </c>
      <c r="R91" s="23">
        <f ca="1">COUNTIFS('CAD Appointments - Raw'!$H:$H,"Good to Go",'CAD Appointments - Raw'!$E:$E,'Consultants - By Rep'!$A91,'CAD Appointments - Raw'!$G:$G,"&gt;="&amp;'Consultants - By Rep'!$B$3)</f>
        <v>0</v>
      </c>
      <c r="S91" s="23">
        <f ca="1">COUNTIFS('Opportunities - Raw'!$F:$F,'Consultants - By Rep'!$A91,'Opportunities - Raw'!$H:$H,"&gt;="&amp;'Consultants - By Rep'!$B$3)</f>
        <v>0</v>
      </c>
      <c r="T91" s="34">
        <f ca="1">COUNTIFS('Opportunities - Raw'!$F:$F,'Consultants - By Rep'!$A91,'Opportunities - Raw'!$I:$I,"&gt;="&amp;'Consultants - By Rep'!$B$3)</f>
        <v>0</v>
      </c>
      <c r="U91" s="33">
        <f ca="1">COUNTIFS('Sales Appointments - Raw'!$I:$I,'Consultants - By Rep'!$A91,'Sales Appointments - Raw'!$E:$E,"&gt;="&amp;'Consultants - By Rep'!$B$4)</f>
        <v>0</v>
      </c>
      <c r="V91" s="23">
        <f ca="1">COUNTIFS('Sales Appointments - Raw'!$I:$I,'Consultants - By Rep'!$A91,'Sales Appointments - Raw'!$E:$E,"&gt;="&amp;'Consultants - By Rep'!$B$4,'Sales Appointments - Raw'!$J:$J,TRUE)</f>
        <v>0</v>
      </c>
      <c r="W91" s="23">
        <f ca="1">SUMIFS('Sales Appointments - Raw'!$O:$O,'Sales Appointments - Raw'!$I:$I,'Consultants - By Rep'!$A91,'Sales Appointments - Raw'!$E:$E,"&gt;="&amp;'Consultants - By Rep'!$B$4)</f>
        <v>0</v>
      </c>
      <c r="X91" s="20">
        <f t="shared" ca="1" si="8"/>
        <v>0</v>
      </c>
      <c r="Y91" s="20">
        <f ca="1">MIN(IFERROR(Z91/(W91-SUMIFS('Sales Appointments - Raw'!$P:$P,'Sales Appointments - Raw'!$E:$E,"&gt;="&amp;'Consultants - By Rep'!$B$4,'Sales Appointments - Raw'!$I:$I,'Consultants - By Rep'!$A91)),0),1)</f>
        <v>0</v>
      </c>
      <c r="Z91" s="23">
        <f ca="1">COUNTIFS('Opportunities - Raw'!$F:$F,'Consultants - By Rep'!$A91,'Opportunities - Raw'!$B:$B,"&gt;="&amp;'Consultants - By Rep'!$B$4)</f>
        <v>0</v>
      </c>
      <c r="AA91" s="23">
        <f ca="1">COUNTIFS('Opportunities - Raw'!$F:$F,'Consultants - By Rep'!$A91,'Opportunities - Raw'!$H:$H,"&gt;="&amp;'Consultants - By Rep'!$B$4)</f>
        <v>0</v>
      </c>
      <c r="AB91" s="23">
        <f ca="1">COUNTIFS('CAD Appointments - Raw'!$H:$H,"Good to Go",'CAD Appointments - Raw'!$E:$E,'Consultants - By Rep'!$A91,'CAD Appointments - Raw'!$G:$G,"&gt;="&amp;'Consultants - By Rep'!$B$4)</f>
        <v>0</v>
      </c>
      <c r="AC91" s="20">
        <f ca="1">MIN(IFERROR(AB91/COUNTIFS('CAD Appointments - Raw'!$E:$E,'Consultants - By Rep'!$A91,'CAD Appointments - Raw'!$G:$G,"&gt;="&amp;'Consultants - By Rep'!$B$4),0),1)</f>
        <v>0</v>
      </c>
      <c r="AD91" s="34">
        <f ca="1">COUNTIFS('Opportunities - Raw'!$F:$F,'Consultants - By Rep'!$A91,'Opportunities - Raw'!$I:$I,"&gt;="&amp;'Consultants - By Rep'!$B$4)</f>
        <v>0</v>
      </c>
    </row>
    <row r="92" spans="1:30" x14ac:dyDescent="0.3">
      <c r="A92" s="6"/>
      <c r="B92" s="6"/>
      <c r="C92" s="33">
        <f ca="1">COUNTIFS('Sales Appointments - Raw'!$I:$I,'Consultants - By Rep'!$A92,'Sales Appointments - Raw'!$E:$E,'Consultants - By Rep'!$B$2-1)</f>
        <v>0</v>
      </c>
      <c r="D92" s="23">
        <f ca="1">COUNTIFS('Sales Appointments - Raw'!$I:$I,'Consultants - By Rep'!$A92,'Sales Appointments - Raw'!$E:$E,'Consultants - By Rep'!$B$2-1,'Sales Appointments - Raw'!$J:$J,TRUE)</f>
        <v>0</v>
      </c>
      <c r="E92" s="23">
        <f ca="1">SUMIFS('Sales Appointments - Raw'!$O:$O,'Sales Appointments - Raw'!$I:$I,'Consultants - By Rep'!$A92,'Sales Appointments - Raw'!$E:$E,'Consultants - By Rep'!$B$2-1)</f>
        <v>0</v>
      </c>
      <c r="F92" s="20">
        <f t="shared" ca="1" si="6"/>
        <v>0</v>
      </c>
      <c r="G92" s="20">
        <f ca="1">MIN(IFERROR(H92/(E92-SUMIFS('Sales Appointments - Raw'!$P:$P,'Sales Appointments - Raw'!$E:$E,'Consultants - By Rep'!$B$2-1,'Sales Appointments - Raw'!$I:$I,'Consultants - By Rep'!$A92)),0),1)</f>
        <v>0</v>
      </c>
      <c r="H92" s="23">
        <f ca="1">COUNTIFS('Opportunities - Raw'!$F:$F,'Consultants - By Rep'!$A92,'Opportunities - Raw'!$B:$B,'Consultants - By Rep'!$B$2-1)</f>
        <v>0</v>
      </c>
      <c r="I92" s="23">
        <f ca="1">COUNTIFS('CAD Appointments - Raw'!$H:$H,"Good to Go",'CAD Appointments - Raw'!$E:$E,'Consultants - By Rep'!$A92,'CAD Appointments - Raw'!$G:$G,'Consultants - By Rep'!$B$2-1)</f>
        <v>0</v>
      </c>
      <c r="J92" s="23">
        <f ca="1">COUNTIFS('Opportunities - Raw'!$F:$F,'Consultants - By Rep'!$A92,'Opportunities - Raw'!$H:$H,'Consultants - By Rep'!$B$2-1)</f>
        <v>0</v>
      </c>
      <c r="K92" s="34">
        <f ca="1">COUNTIFS('Opportunities - Raw'!$F:$F,'Consultants - By Rep'!$A92,'Opportunities - Raw'!$I:$I,'Consultants - By Rep'!$B$2-1)</f>
        <v>0</v>
      </c>
      <c r="L92" s="33">
        <f ca="1">COUNTIFS('Sales Appointments - Raw'!$I:$I,'Consultants - By Rep'!$A92,'Sales Appointments - Raw'!$E:$E,"&gt;="&amp;'Consultants - By Rep'!$B$3)</f>
        <v>0</v>
      </c>
      <c r="M92" s="23">
        <f ca="1">COUNTIFS('Sales Appointments - Raw'!$I:$I,'Consultants - By Rep'!$A92,'Sales Appointments - Raw'!$E:$E,"&gt;="&amp;'Consultants - By Rep'!$B$3,'Sales Appointments - Raw'!$J:$J,TRUE)</f>
        <v>0</v>
      </c>
      <c r="N92" s="23">
        <f ca="1">SUMIFS('Sales Appointments - Raw'!$O:$O,'Sales Appointments - Raw'!$I:$I,'Consultants - By Rep'!$A92,'Sales Appointments - Raw'!$E:$E,"&gt;="&amp;'Consultants - By Rep'!$B$3)</f>
        <v>0</v>
      </c>
      <c r="O92" s="20">
        <f t="shared" ca="1" si="7"/>
        <v>0</v>
      </c>
      <c r="P92" s="20">
        <f ca="1">MIN(IFERROR(Q92/(N92-SUMIFS('Sales Appointments - Raw'!$P:$P,'Sales Appointments - Raw'!$E:$E,"&gt;="&amp;'Consultants - By Rep'!$B$3,'Sales Appointments - Raw'!$I:$I,'Consultants - By Rep'!$A92)),0),1)</f>
        <v>0</v>
      </c>
      <c r="Q92" s="23">
        <f ca="1">COUNTIFS('Opportunities - Raw'!$F:$F,'Consultants - By Rep'!$A92,'Opportunities - Raw'!$B:$B,"&gt;="&amp;'Consultants - By Rep'!$B$3)</f>
        <v>0</v>
      </c>
      <c r="R92" s="23">
        <f ca="1">COUNTIFS('CAD Appointments - Raw'!$H:$H,"Good to Go",'CAD Appointments - Raw'!$E:$E,'Consultants - By Rep'!$A92,'CAD Appointments - Raw'!$G:$G,"&gt;="&amp;'Consultants - By Rep'!$B$3)</f>
        <v>0</v>
      </c>
      <c r="S92" s="23">
        <f ca="1">COUNTIFS('Opportunities - Raw'!$F:$F,'Consultants - By Rep'!$A92,'Opportunities - Raw'!$H:$H,"&gt;="&amp;'Consultants - By Rep'!$B$3)</f>
        <v>0</v>
      </c>
      <c r="T92" s="34">
        <f ca="1">COUNTIFS('Opportunities - Raw'!$F:$F,'Consultants - By Rep'!$A92,'Opportunities - Raw'!$I:$I,"&gt;="&amp;'Consultants - By Rep'!$B$3)</f>
        <v>0</v>
      </c>
      <c r="U92" s="33">
        <f ca="1">COUNTIFS('Sales Appointments - Raw'!$I:$I,'Consultants - By Rep'!$A92,'Sales Appointments - Raw'!$E:$E,"&gt;="&amp;'Consultants - By Rep'!$B$4)</f>
        <v>0</v>
      </c>
      <c r="V92" s="23">
        <f ca="1">COUNTIFS('Sales Appointments - Raw'!$I:$I,'Consultants - By Rep'!$A92,'Sales Appointments - Raw'!$E:$E,"&gt;="&amp;'Consultants - By Rep'!$B$4,'Sales Appointments - Raw'!$J:$J,TRUE)</f>
        <v>0</v>
      </c>
      <c r="W92" s="23">
        <f ca="1">SUMIFS('Sales Appointments - Raw'!$O:$O,'Sales Appointments - Raw'!$I:$I,'Consultants - By Rep'!$A92,'Sales Appointments - Raw'!$E:$E,"&gt;="&amp;'Consultants - By Rep'!$B$4)</f>
        <v>0</v>
      </c>
      <c r="X92" s="20">
        <f t="shared" ca="1" si="8"/>
        <v>0</v>
      </c>
      <c r="Y92" s="20">
        <f ca="1">MIN(IFERROR(Z92/(W92-SUMIFS('Sales Appointments - Raw'!$P:$P,'Sales Appointments - Raw'!$E:$E,"&gt;="&amp;'Consultants - By Rep'!$B$4,'Sales Appointments - Raw'!$I:$I,'Consultants - By Rep'!$A92)),0),1)</f>
        <v>0</v>
      </c>
      <c r="Z92" s="23">
        <f ca="1">COUNTIFS('Opportunities - Raw'!$F:$F,'Consultants - By Rep'!$A92,'Opportunities - Raw'!$B:$B,"&gt;="&amp;'Consultants - By Rep'!$B$4)</f>
        <v>0</v>
      </c>
      <c r="AA92" s="23">
        <f ca="1">COUNTIFS('Opportunities - Raw'!$F:$F,'Consultants - By Rep'!$A92,'Opportunities - Raw'!$H:$H,"&gt;="&amp;'Consultants - By Rep'!$B$4)</f>
        <v>0</v>
      </c>
      <c r="AB92" s="23">
        <f ca="1">COUNTIFS('CAD Appointments - Raw'!$H:$H,"Good to Go",'CAD Appointments - Raw'!$E:$E,'Consultants - By Rep'!$A92,'CAD Appointments - Raw'!$G:$G,"&gt;="&amp;'Consultants - By Rep'!$B$4)</f>
        <v>0</v>
      </c>
      <c r="AC92" s="20">
        <f ca="1">MIN(IFERROR(AB92/COUNTIFS('CAD Appointments - Raw'!$E:$E,'Consultants - By Rep'!$A92,'CAD Appointments - Raw'!$G:$G,"&gt;="&amp;'Consultants - By Rep'!$B$4),0),1)</f>
        <v>0</v>
      </c>
      <c r="AD92" s="34">
        <f ca="1">COUNTIFS('Opportunities - Raw'!$F:$F,'Consultants - By Rep'!$A92,'Opportunities - Raw'!$I:$I,"&gt;="&amp;'Consultants - By Rep'!$B$4)</f>
        <v>0</v>
      </c>
    </row>
    <row r="93" spans="1:30" x14ac:dyDescent="0.3">
      <c r="A93" s="6"/>
      <c r="B93" s="6"/>
      <c r="C93" s="33">
        <f ca="1">COUNTIFS('Sales Appointments - Raw'!$I:$I,'Consultants - By Rep'!$A93,'Sales Appointments - Raw'!$E:$E,'Consultants - By Rep'!$B$2-1)</f>
        <v>0</v>
      </c>
      <c r="D93" s="23">
        <f ca="1">COUNTIFS('Sales Appointments - Raw'!$I:$I,'Consultants - By Rep'!$A93,'Sales Appointments - Raw'!$E:$E,'Consultants - By Rep'!$B$2-1,'Sales Appointments - Raw'!$J:$J,TRUE)</f>
        <v>0</v>
      </c>
      <c r="E93" s="23">
        <f ca="1">SUMIFS('Sales Appointments - Raw'!$O:$O,'Sales Appointments - Raw'!$I:$I,'Consultants - By Rep'!$A93,'Sales Appointments - Raw'!$E:$E,'Consultants - By Rep'!$B$2-1)</f>
        <v>0</v>
      </c>
      <c r="F93" s="20">
        <f t="shared" ca="1" si="6"/>
        <v>0</v>
      </c>
      <c r="G93" s="20">
        <f ca="1">MIN(IFERROR(H93/(E93-SUMIFS('Sales Appointments - Raw'!$P:$P,'Sales Appointments - Raw'!$E:$E,'Consultants - By Rep'!$B$2-1,'Sales Appointments - Raw'!$I:$I,'Consultants - By Rep'!$A93)),0),1)</f>
        <v>0</v>
      </c>
      <c r="H93" s="23">
        <f ca="1">COUNTIFS('Opportunities - Raw'!$F:$F,'Consultants - By Rep'!$A93,'Opportunities - Raw'!$B:$B,'Consultants - By Rep'!$B$2-1)</f>
        <v>0</v>
      </c>
      <c r="I93" s="23">
        <f ca="1">COUNTIFS('CAD Appointments - Raw'!$H:$H,"Good to Go",'CAD Appointments - Raw'!$E:$E,'Consultants - By Rep'!$A93,'CAD Appointments - Raw'!$G:$G,'Consultants - By Rep'!$B$2-1)</f>
        <v>0</v>
      </c>
      <c r="J93" s="23">
        <f ca="1">COUNTIFS('Opportunities - Raw'!$F:$F,'Consultants - By Rep'!$A93,'Opportunities - Raw'!$H:$H,'Consultants - By Rep'!$B$2-1)</f>
        <v>0</v>
      </c>
      <c r="K93" s="34">
        <f ca="1">COUNTIFS('Opportunities - Raw'!$F:$F,'Consultants - By Rep'!$A93,'Opportunities - Raw'!$I:$I,'Consultants - By Rep'!$B$2-1)</f>
        <v>0</v>
      </c>
      <c r="L93" s="33">
        <f ca="1">COUNTIFS('Sales Appointments - Raw'!$I:$I,'Consultants - By Rep'!$A93,'Sales Appointments - Raw'!$E:$E,"&gt;="&amp;'Consultants - By Rep'!$B$3)</f>
        <v>0</v>
      </c>
      <c r="M93" s="23">
        <f ca="1">COUNTIFS('Sales Appointments - Raw'!$I:$I,'Consultants - By Rep'!$A93,'Sales Appointments - Raw'!$E:$E,"&gt;="&amp;'Consultants - By Rep'!$B$3,'Sales Appointments - Raw'!$J:$J,TRUE)</f>
        <v>0</v>
      </c>
      <c r="N93" s="23">
        <f ca="1">SUMIFS('Sales Appointments - Raw'!$O:$O,'Sales Appointments - Raw'!$I:$I,'Consultants - By Rep'!$A93,'Sales Appointments - Raw'!$E:$E,"&gt;="&amp;'Consultants - By Rep'!$B$3)</f>
        <v>0</v>
      </c>
      <c r="O93" s="20">
        <f t="shared" ca="1" si="7"/>
        <v>0</v>
      </c>
      <c r="P93" s="20">
        <f ca="1">MIN(IFERROR(Q93/(N93-SUMIFS('Sales Appointments - Raw'!$P:$P,'Sales Appointments - Raw'!$E:$E,"&gt;="&amp;'Consultants - By Rep'!$B$3,'Sales Appointments - Raw'!$I:$I,'Consultants - By Rep'!$A93)),0),1)</f>
        <v>0</v>
      </c>
      <c r="Q93" s="23">
        <f ca="1">COUNTIFS('Opportunities - Raw'!$F:$F,'Consultants - By Rep'!$A93,'Opportunities - Raw'!$B:$B,"&gt;="&amp;'Consultants - By Rep'!$B$3)</f>
        <v>0</v>
      </c>
      <c r="R93" s="23">
        <f ca="1">COUNTIFS('CAD Appointments - Raw'!$H:$H,"Good to Go",'CAD Appointments - Raw'!$E:$E,'Consultants - By Rep'!$A93,'CAD Appointments - Raw'!$G:$G,"&gt;="&amp;'Consultants - By Rep'!$B$3)</f>
        <v>0</v>
      </c>
      <c r="S93" s="23">
        <f ca="1">COUNTIFS('Opportunities - Raw'!$F:$F,'Consultants - By Rep'!$A93,'Opportunities - Raw'!$H:$H,"&gt;="&amp;'Consultants - By Rep'!$B$3)</f>
        <v>0</v>
      </c>
      <c r="T93" s="34">
        <f ca="1">COUNTIFS('Opportunities - Raw'!$F:$F,'Consultants - By Rep'!$A93,'Opportunities - Raw'!$I:$I,"&gt;="&amp;'Consultants - By Rep'!$B$3)</f>
        <v>0</v>
      </c>
      <c r="U93" s="33">
        <f ca="1">COUNTIFS('Sales Appointments - Raw'!$I:$I,'Consultants - By Rep'!$A93,'Sales Appointments - Raw'!$E:$E,"&gt;="&amp;'Consultants - By Rep'!$B$4)</f>
        <v>0</v>
      </c>
      <c r="V93" s="23">
        <f ca="1">COUNTIFS('Sales Appointments - Raw'!$I:$I,'Consultants - By Rep'!$A93,'Sales Appointments - Raw'!$E:$E,"&gt;="&amp;'Consultants - By Rep'!$B$4,'Sales Appointments - Raw'!$J:$J,TRUE)</f>
        <v>0</v>
      </c>
      <c r="W93" s="23">
        <f ca="1">SUMIFS('Sales Appointments - Raw'!$O:$O,'Sales Appointments - Raw'!$I:$I,'Consultants - By Rep'!$A93,'Sales Appointments - Raw'!$E:$E,"&gt;="&amp;'Consultants - By Rep'!$B$4)</f>
        <v>0</v>
      </c>
      <c r="X93" s="20">
        <f t="shared" ca="1" si="8"/>
        <v>0</v>
      </c>
      <c r="Y93" s="20">
        <f ca="1">MIN(IFERROR(Z93/(W93-SUMIFS('Sales Appointments - Raw'!$P:$P,'Sales Appointments - Raw'!$E:$E,"&gt;="&amp;'Consultants - By Rep'!$B$4,'Sales Appointments - Raw'!$I:$I,'Consultants - By Rep'!$A93)),0),1)</f>
        <v>0</v>
      </c>
      <c r="Z93" s="23">
        <f ca="1">COUNTIFS('Opportunities - Raw'!$F:$F,'Consultants - By Rep'!$A93,'Opportunities - Raw'!$B:$B,"&gt;="&amp;'Consultants - By Rep'!$B$4)</f>
        <v>0</v>
      </c>
      <c r="AA93" s="23">
        <f ca="1">COUNTIFS('Opportunities - Raw'!$F:$F,'Consultants - By Rep'!$A93,'Opportunities - Raw'!$H:$H,"&gt;="&amp;'Consultants - By Rep'!$B$4)</f>
        <v>0</v>
      </c>
      <c r="AB93" s="23">
        <f ca="1">COUNTIFS('CAD Appointments - Raw'!$H:$H,"Good to Go",'CAD Appointments - Raw'!$E:$E,'Consultants - By Rep'!$A93,'CAD Appointments - Raw'!$G:$G,"&gt;="&amp;'Consultants - By Rep'!$B$4)</f>
        <v>0</v>
      </c>
      <c r="AC93" s="20">
        <f ca="1">MIN(IFERROR(AB93/COUNTIFS('CAD Appointments - Raw'!$E:$E,'Consultants - By Rep'!$A93,'CAD Appointments - Raw'!$G:$G,"&gt;="&amp;'Consultants - By Rep'!$B$4),0),1)</f>
        <v>0</v>
      </c>
      <c r="AD93" s="34">
        <f ca="1">COUNTIFS('Opportunities - Raw'!$F:$F,'Consultants - By Rep'!$A93,'Opportunities - Raw'!$I:$I,"&gt;="&amp;'Consultants - By Rep'!$B$4)</f>
        <v>0</v>
      </c>
    </row>
    <row r="94" spans="1:30" x14ac:dyDescent="0.3">
      <c r="A94" s="6"/>
      <c r="B94" s="6"/>
      <c r="C94" s="33">
        <f ca="1">COUNTIFS('Sales Appointments - Raw'!$I:$I,'Consultants - By Rep'!$A94,'Sales Appointments - Raw'!$E:$E,'Consultants - By Rep'!$B$2-1)</f>
        <v>0</v>
      </c>
      <c r="D94" s="23">
        <f ca="1">COUNTIFS('Sales Appointments - Raw'!$I:$I,'Consultants - By Rep'!$A94,'Sales Appointments - Raw'!$E:$E,'Consultants - By Rep'!$B$2-1,'Sales Appointments - Raw'!$J:$J,TRUE)</f>
        <v>0</v>
      </c>
      <c r="E94" s="23">
        <f ca="1">SUMIFS('Sales Appointments - Raw'!$O:$O,'Sales Appointments - Raw'!$I:$I,'Consultants - By Rep'!$A94,'Sales Appointments - Raw'!$E:$E,'Consultants - By Rep'!$B$2-1)</f>
        <v>0</v>
      </c>
      <c r="F94" s="20">
        <f t="shared" ca="1" si="6"/>
        <v>0</v>
      </c>
      <c r="G94" s="20">
        <f ca="1">MIN(IFERROR(H94/(E94-SUMIFS('Sales Appointments - Raw'!$P:$P,'Sales Appointments - Raw'!$E:$E,'Consultants - By Rep'!$B$2-1,'Sales Appointments - Raw'!$I:$I,'Consultants - By Rep'!$A94)),0),1)</f>
        <v>0</v>
      </c>
      <c r="H94" s="23">
        <f ca="1">COUNTIFS('Opportunities - Raw'!$F:$F,'Consultants - By Rep'!$A94,'Opportunities - Raw'!$B:$B,'Consultants - By Rep'!$B$2-1)</f>
        <v>0</v>
      </c>
      <c r="I94" s="23">
        <f ca="1">COUNTIFS('CAD Appointments - Raw'!$H:$H,"Good to Go",'CAD Appointments - Raw'!$E:$E,'Consultants - By Rep'!$A94,'CAD Appointments - Raw'!$G:$G,'Consultants - By Rep'!$B$2-1)</f>
        <v>0</v>
      </c>
      <c r="J94" s="23">
        <f ca="1">COUNTIFS('Opportunities - Raw'!$F:$F,'Consultants - By Rep'!$A94,'Opportunities - Raw'!$H:$H,'Consultants - By Rep'!$B$2-1)</f>
        <v>0</v>
      </c>
      <c r="K94" s="34">
        <f ca="1">COUNTIFS('Opportunities - Raw'!$F:$F,'Consultants - By Rep'!$A94,'Opportunities - Raw'!$I:$I,'Consultants - By Rep'!$B$2-1)</f>
        <v>0</v>
      </c>
      <c r="L94" s="33">
        <f ca="1">COUNTIFS('Sales Appointments - Raw'!$I:$I,'Consultants - By Rep'!$A94,'Sales Appointments - Raw'!$E:$E,"&gt;="&amp;'Consultants - By Rep'!$B$3)</f>
        <v>0</v>
      </c>
      <c r="M94" s="23">
        <f ca="1">COUNTIFS('Sales Appointments - Raw'!$I:$I,'Consultants - By Rep'!$A94,'Sales Appointments - Raw'!$E:$E,"&gt;="&amp;'Consultants - By Rep'!$B$3,'Sales Appointments - Raw'!$J:$J,TRUE)</f>
        <v>0</v>
      </c>
      <c r="N94" s="23">
        <f ca="1">SUMIFS('Sales Appointments - Raw'!$O:$O,'Sales Appointments - Raw'!$I:$I,'Consultants - By Rep'!$A94,'Sales Appointments - Raw'!$E:$E,"&gt;="&amp;'Consultants - By Rep'!$B$3)</f>
        <v>0</v>
      </c>
      <c r="O94" s="20">
        <f t="shared" ca="1" si="7"/>
        <v>0</v>
      </c>
      <c r="P94" s="20">
        <f ca="1">MIN(IFERROR(Q94/(N94-SUMIFS('Sales Appointments - Raw'!$P:$P,'Sales Appointments - Raw'!$E:$E,"&gt;="&amp;'Consultants - By Rep'!$B$3,'Sales Appointments - Raw'!$I:$I,'Consultants - By Rep'!$A94)),0),1)</f>
        <v>0</v>
      </c>
      <c r="Q94" s="23">
        <f ca="1">COUNTIFS('Opportunities - Raw'!$F:$F,'Consultants - By Rep'!$A94,'Opportunities - Raw'!$B:$B,"&gt;="&amp;'Consultants - By Rep'!$B$3)</f>
        <v>0</v>
      </c>
      <c r="R94" s="23">
        <f ca="1">COUNTIFS('CAD Appointments - Raw'!$H:$H,"Good to Go",'CAD Appointments - Raw'!$E:$E,'Consultants - By Rep'!$A94,'CAD Appointments - Raw'!$G:$G,"&gt;="&amp;'Consultants - By Rep'!$B$3)</f>
        <v>0</v>
      </c>
      <c r="S94" s="23">
        <f ca="1">COUNTIFS('Opportunities - Raw'!$F:$F,'Consultants - By Rep'!$A94,'Opportunities - Raw'!$H:$H,"&gt;="&amp;'Consultants - By Rep'!$B$3)</f>
        <v>0</v>
      </c>
      <c r="T94" s="34">
        <f ca="1">COUNTIFS('Opportunities - Raw'!$F:$F,'Consultants - By Rep'!$A94,'Opportunities - Raw'!$I:$I,"&gt;="&amp;'Consultants - By Rep'!$B$3)</f>
        <v>0</v>
      </c>
      <c r="U94" s="33">
        <f ca="1">COUNTIFS('Sales Appointments - Raw'!$I:$I,'Consultants - By Rep'!$A94,'Sales Appointments - Raw'!$E:$E,"&gt;="&amp;'Consultants - By Rep'!$B$4)</f>
        <v>0</v>
      </c>
      <c r="V94" s="23">
        <f ca="1">COUNTIFS('Sales Appointments - Raw'!$I:$I,'Consultants - By Rep'!$A94,'Sales Appointments - Raw'!$E:$E,"&gt;="&amp;'Consultants - By Rep'!$B$4,'Sales Appointments - Raw'!$J:$J,TRUE)</f>
        <v>0</v>
      </c>
      <c r="W94" s="23">
        <f ca="1">SUMIFS('Sales Appointments - Raw'!$O:$O,'Sales Appointments - Raw'!$I:$I,'Consultants - By Rep'!$A94,'Sales Appointments - Raw'!$E:$E,"&gt;="&amp;'Consultants - By Rep'!$B$4)</f>
        <v>0</v>
      </c>
      <c r="X94" s="20">
        <f t="shared" ca="1" si="8"/>
        <v>0</v>
      </c>
      <c r="Y94" s="20">
        <f ca="1">MIN(IFERROR(Z94/(W94-SUMIFS('Sales Appointments - Raw'!$P:$P,'Sales Appointments - Raw'!$E:$E,"&gt;="&amp;'Consultants - By Rep'!$B$4,'Sales Appointments - Raw'!$I:$I,'Consultants - By Rep'!$A94)),0),1)</f>
        <v>0</v>
      </c>
      <c r="Z94" s="23">
        <f ca="1">COUNTIFS('Opportunities - Raw'!$F:$F,'Consultants - By Rep'!$A94,'Opportunities - Raw'!$B:$B,"&gt;="&amp;'Consultants - By Rep'!$B$4)</f>
        <v>0</v>
      </c>
      <c r="AA94" s="23">
        <f ca="1">COUNTIFS('Opportunities - Raw'!$F:$F,'Consultants - By Rep'!$A94,'Opportunities - Raw'!$H:$H,"&gt;="&amp;'Consultants - By Rep'!$B$4)</f>
        <v>0</v>
      </c>
      <c r="AB94" s="23">
        <f ca="1">COUNTIFS('CAD Appointments - Raw'!$H:$H,"Good to Go",'CAD Appointments - Raw'!$E:$E,'Consultants - By Rep'!$A94,'CAD Appointments - Raw'!$G:$G,"&gt;="&amp;'Consultants - By Rep'!$B$4)</f>
        <v>0</v>
      </c>
      <c r="AC94" s="20">
        <f ca="1">MIN(IFERROR(AB94/COUNTIFS('CAD Appointments - Raw'!$E:$E,'Consultants - By Rep'!$A94,'CAD Appointments - Raw'!$G:$G,"&gt;="&amp;'Consultants - By Rep'!$B$4),0),1)</f>
        <v>0</v>
      </c>
      <c r="AD94" s="34">
        <f ca="1">COUNTIFS('Opportunities - Raw'!$F:$F,'Consultants - By Rep'!$A94,'Opportunities - Raw'!$I:$I,"&gt;="&amp;'Consultants - By Rep'!$B$4)</f>
        <v>0</v>
      </c>
    </row>
    <row r="95" spans="1:30" x14ac:dyDescent="0.3">
      <c r="A95" s="6"/>
      <c r="B95" s="6"/>
      <c r="C95" s="33">
        <f ca="1">COUNTIFS('Sales Appointments - Raw'!$I:$I,'Consultants - By Rep'!$A95,'Sales Appointments - Raw'!$E:$E,'Consultants - By Rep'!$B$2-1)</f>
        <v>0</v>
      </c>
      <c r="D95" s="23">
        <f ca="1">COUNTIFS('Sales Appointments - Raw'!$I:$I,'Consultants - By Rep'!$A95,'Sales Appointments - Raw'!$E:$E,'Consultants - By Rep'!$B$2-1,'Sales Appointments - Raw'!$J:$J,TRUE)</f>
        <v>0</v>
      </c>
      <c r="E95" s="23">
        <f ca="1">SUMIFS('Sales Appointments - Raw'!$O:$O,'Sales Appointments - Raw'!$I:$I,'Consultants - By Rep'!$A95,'Sales Appointments - Raw'!$E:$E,'Consultants - By Rep'!$B$2-1)</f>
        <v>0</v>
      </c>
      <c r="F95" s="20">
        <f t="shared" ca="1" si="6"/>
        <v>0</v>
      </c>
      <c r="G95" s="20">
        <f ca="1">MIN(IFERROR(H95/(E95-SUMIFS('Sales Appointments - Raw'!$P:$P,'Sales Appointments - Raw'!$E:$E,'Consultants - By Rep'!$B$2-1,'Sales Appointments - Raw'!$I:$I,'Consultants - By Rep'!$A95)),0),1)</f>
        <v>0</v>
      </c>
      <c r="H95" s="23">
        <f ca="1">COUNTIFS('Opportunities - Raw'!$F:$F,'Consultants - By Rep'!$A95,'Opportunities - Raw'!$B:$B,'Consultants - By Rep'!$B$2-1)</f>
        <v>0</v>
      </c>
      <c r="I95" s="23">
        <f ca="1">COUNTIFS('CAD Appointments - Raw'!$H:$H,"Good to Go",'CAD Appointments - Raw'!$E:$E,'Consultants - By Rep'!$A95,'CAD Appointments - Raw'!$G:$G,'Consultants - By Rep'!$B$2-1)</f>
        <v>0</v>
      </c>
      <c r="J95" s="23">
        <f ca="1">COUNTIFS('Opportunities - Raw'!$F:$F,'Consultants - By Rep'!$A95,'Opportunities - Raw'!$H:$H,'Consultants - By Rep'!$B$2-1)</f>
        <v>0</v>
      </c>
      <c r="K95" s="34">
        <f ca="1">COUNTIFS('Opportunities - Raw'!$F:$F,'Consultants - By Rep'!$A95,'Opportunities - Raw'!$I:$I,'Consultants - By Rep'!$B$2-1)</f>
        <v>0</v>
      </c>
      <c r="L95" s="33">
        <f ca="1">COUNTIFS('Sales Appointments - Raw'!$I:$I,'Consultants - By Rep'!$A95,'Sales Appointments - Raw'!$E:$E,"&gt;="&amp;'Consultants - By Rep'!$B$3)</f>
        <v>0</v>
      </c>
      <c r="M95" s="23">
        <f ca="1">COUNTIFS('Sales Appointments - Raw'!$I:$I,'Consultants - By Rep'!$A95,'Sales Appointments - Raw'!$E:$E,"&gt;="&amp;'Consultants - By Rep'!$B$3,'Sales Appointments - Raw'!$J:$J,TRUE)</f>
        <v>0</v>
      </c>
      <c r="N95" s="23">
        <f ca="1">SUMIFS('Sales Appointments - Raw'!$O:$O,'Sales Appointments - Raw'!$I:$I,'Consultants - By Rep'!$A95,'Sales Appointments - Raw'!$E:$E,"&gt;="&amp;'Consultants - By Rep'!$B$3)</f>
        <v>0</v>
      </c>
      <c r="O95" s="20">
        <f t="shared" ca="1" si="7"/>
        <v>0</v>
      </c>
      <c r="P95" s="20">
        <f ca="1">MIN(IFERROR(Q95/(N95-SUMIFS('Sales Appointments - Raw'!$P:$P,'Sales Appointments - Raw'!$E:$E,"&gt;="&amp;'Consultants - By Rep'!$B$3,'Sales Appointments - Raw'!$I:$I,'Consultants - By Rep'!$A95)),0),1)</f>
        <v>0</v>
      </c>
      <c r="Q95" s="23">
        <f ca="1">COUNTIFS('Opportunities - Raw'!$F:$F,'Consultants - By Rep'!$A95,'Opportunities - Raw'!$B:$B,"&gt;="&amp;'Consultants - By Rep'!$B$3)</f>
        <v>0</v>
      </c>
      <c r="R95" s="23">
        <f ca="1">COUNTIFS('CAD Appointments - Raw'!$H:$H,"Good to Go",'CAD Appointments - Raw'!$E:$E,'Consultants - By Rep'!$A95,'CAD Appointments - Raw'!$G:$G,"&gt;="&amp;'Consultants - By Rep'!$B$3)</f>
        <v>0</v>
      </c>
      <c r="S95" s="23">
        <f ca="1">COUNTIFS('Opportunities - Raw'!$F:$F,'Consultants - By Rep'!$A95,'Opportunities - Raw'!$H:$H,"&gt;="&amp;'Consultants - By Rep'!$B$3)</f>
        <v>0</v>
      </c>
      <c r="T95" s="34">
        <f ca="1">COUNTIFS('Opportunities - Raw'!$F:$F,'Consultants - By Rep'!$A95,'Opportunities - Raw'!$I:$I,"&gt;="&amp;'Consultants - By Rep'!$B$3)</f>
        <v>0</v>
      </c>
      <c r="U95" s="33">
        <f ca="1">COUNTIFS('Sales Appointments - Raw'!$I:$I,'Consultants - By Rep'!$A95,'Sales Appointments - Raw'!$E:$E,"&gt;="&amp;'Consultants - By Rep'!$B$4)</f>
        <v>0</v>
      </c>
      <c r="V95" s="23">
        <f ca="1">COUNTIFS('Sales Appointments - Raw'!$I:$I,'Consultants - By Rep'!$A95,'Sales Appointments - Raw'!$E:$E,"&gt;="&amp;'Consultants - By Rep'!$B$4,'Sales Appointments - Raw'!$J:$J,TRUE)</f>
        <v>0</v>
      </c>
      <c r="W95" s="23">
        <f ca="1">SUMIFS('Sales Appointments - Raw'!$O:$O,'Sales Appointments - Raw'!$I:$I,'Consultants - By Rep'!$A95,'Sales Appointments - Raw'!$E:$E,"&gt;="&amp;'Consultants - By Rep'!$B$4)</f>
        <v>0</v>
      </c>
      <c r="X95" s="20">
        <f t="shared" ca="1" si="8"/>
        <v>0</v>
      </c>
      <c r="Y95" s="20">
        <f ca="1">MIN(IFERROR(Z95/(W95-SUMIFS('Sales Appointments - Raw'!$P:$P,'Sales Appointments - Raw'!$E:$E,"&gt;="&amp;'Consultants - By Rep'!$B$4,'Sales Appointments - Raw'!$I:$I,'Consultants - By Rep'!$A95)),0),1)</f>
        <v>0</v>
      </c>
      <c r="Z95" s="23">
        <f ca="1">COUNTIFS('Opportunities - Raw'!$F:$F,'Consultants - By Rep'!$A95,'Opportunities - Raw'!$B:$B,"&gt;="&amp;'Consultants - By Rep'!$B$4)</f>
        <v>0</v>
      </c>
      <c r="AA95" s="23">
        <f ca="1">COUNTIFS('Opportunities - Raw'!$F:$F,'Consultants - By Rep'!$A95,'Opportunities - Raw'!$H:$H,"&gt;="&amp;'Consultants - By Rep'!$B$4)</f>
        <v>0</v>
      </c>
      <c r="AB95" s="23">
        <f ca="1">COUNTIFS('CAD Appointments - Raw'!$H:$H,"Good to Go",'CAD Appointments - Raw'!$E:$E,'Consultants - By Rep'!$A95,'CAD Appointments - Raw'!$G:$G,"&gt;="&amp;'Consultants - By Rep'!$B$4)</f>
        <v>0</v>
      </c>
      <c r="AC95" s="20">
        <f ca="1">MIN(IFERROR(AB95/COUNTIFS('CAD Appointments - Raw'!$E:$E,'Consultants - By Rep'!$A95,'CAD Appointments - Raw'!$G:$G,"&gt;="&amp;'Consultants - By Rep'!$B$4),0),1)</f>
        <v>0</v>
      </c>
      <c r="AD95" s="34">
        <f ca="1">COUNTIFS('Opportunities - Raw'!$F:$F,'Consultants - By Rep'!$A95,'Opportunities - Raw'!$I:$I,"&gt;="&amp;'Consultants - By Rep'!$B$4)</f>
        <v>0</v>
      </c>
    </row>
    <row r="96" spans="1:30" x14ac:dyDescent="0.3">
      <c r="A96" s="6"/>
      <c r="B96" s="6"/>
      <c r="C96" s="33">
        <f ca="1">COUNTIFS('Sales Appointments - Raw'!$I:$I,'Consultants - By Rep'!$A96,'Sales Appointments - Raw'!$E:$E,'Consultants - By Rep'!$B$2-1)</f>
        <v>0</v>
      </c>
      <c r="D96" s="23">
        <f ca="1">COUNTIFS('Sales Appointments - Raw'!$I:$I,'Consultants - By Rep'!$A96,'Sales Appointments - Raw'!$E:$E,'Consultants - By Rep'!$B$2-1,'Sales Appointments - Raw'!$J:$J,TRUE)</f>
        <v>0</v>
      </c>
      <c r="E96" s="23">
        <f ca="1">SUMIFS('Sales Appointments - Raw'!$O:$O,'Sales Appointments - Raw'!$I:$I,'Consultants - By Rep'!$A96,'Sales Appointments - Raw'!$E:$E,'Consultants - By Rep'!$B$2-1)</f>
        <v>0</v>
      </c>
      <c r="F96" s="20">
        <f t="shared" ca="1" si="6"/>
        <v>0</v>
      </c>
      <c r="G96" s="20">
        <f ca="1">MIN(IFERROR(H96/(E96-SUMIFS('Sales Appointments - Raw'!$P:$P,'Sales Appointments - Raw'!$E:$E,'Consultants - By Rep'!$B$2-1,'Sales Appointments - Raw'!$I:$I,'Consultants - By Rep'!$A96)),0),1)</f>
        <v>0</v>
      </c>
      <c r="H96" s="23">
        <f ca="1">COUNTIFS('Opportunities - Raw'!$F:$F,'Consultants - By Rep'!$A96,'Opportunities - Raw'!$B:$B,'Consultants - By Rep'!$B$2-1)</f>
        <v>0</v>
      </c>
      <c r="I96" s="23">
        <f ca="1">COUNTIFS('CAD Appointments - Raw'!$H:$H,"Good to Go",'CAD Appointments - Raw'!$E:$E,'Consultants - By Rep'!$A96,'CAD Appointments - Raw'!$G:$G,'Consultants - By Rep'!$B$2-1)</f>
        <v>0</v>
      </c>
      <c r="J96" s="23">
        <f ca="1">COUNTIFS('Opportunities - Raw'!$F:$F,'Consultants - By Rep'!$A96,'Opportunities - Raw'!$H:$H,'Consultants - By Rep'!$B$2-1)</f>
        <v>0</v>
      </c>
      <c r="K96" s="34">
        <f ca="1">COUNTIFS('Opportunities - Raw'!$F:$F,'Consultants - By Rep'!$A96,'Opportunities - Raw'!$I:$I,'Consultants - By Rep'!$B$2-1)</f>
        <v>0</v>
      </c>
      <c r="L96" s="33">
        <f ca="1">COUNTIFS('Sales Appointments - Raw'!$I:$I,'Consultants - By Rep'!$A96,'Sales Appointments - Raw'!$E:$E,"&gt;="&amp;'Consultants - By Rep'!$B$3)</f>
        <v>0</v>
      </c>
      <c r="M96" s="23">
        <f ca="1">COUNTIFS('Sales Appointments - Raw'!$I:$I,'Consultants - By Rep'!$A96,'Sales Appointments - Raw'!$E:$E,"&gt;="&amp;'Consultants - By Rep'!$B$3,'Sales Appointments - Raw'!$J:$J,TRUE)</f>
        <v>0</v>
      </c>
      <c r="N96" s="23">
        <f ca="1">SUMIFS('Sales Appointments - Raw'!$O:$O,'Sales Appointments - Raw'!$I:$I,'Consultants - By Rep'!$A96,'Sales Appointments - Raw'!$E:$E,"&gt;="&amp;'Consultants - By Rep'!$B$3)</f>
        <v>0</v>
      </c>
      <c r="O96" s="20">
        <f t="shared" ca="1" si="7"/>
        <v>0</v>
      </c>
      <c r="P96" s="20">
        <f ca="1">MIN(IFERROR(Q96/(N96-SUMIFS('Sales Appointments - Raw'!$P:$P,'Sales Appointments - Raw'!$E:$E,"&gt;="&amp;'Consultants - By Rep'!$B$3,'Sales Appointments - Raw'!$I:$I,'Consultants - By Rep'!$A96)),0),1)</f>
        <v>0</v>
      </c>
      <c r="Q96" s="23">
        <f ca="1">COUNTIFS('Opportunities - Raw'!$F:$F,'Consultants - By Rep'!$A96,'Opportunities - Raw'!$B:$B,"&gt;="&amp;'Consultants - By Rep'!$B$3)</f>
        <v>0</v>
      </c>
      <c r="R96" s="23">
        <f ca="1">COUNTIFS('CAD Appointments - Raw'!$H:$H,"Good to Go",'CAD Appointments - Raw'!$E:$E,'Consultants - By Rep'!$A96,'CAD Appointments - Raw'!$G:$G,"&gt;="&amp;'Consultants - By Rep'!$B$3)</f>
        <v>0</v>
      </c>
      <c r="S96" s="23">
        <f ca="1">COUNTIFS('Opportunities - Raw'!$F:$F,'Consultants - By Rep'!$A96,'Opportunities - Raw'!$H:$H,"&gt;="&amp;'Consultants - By Rep'!$B$3)</f>
        <v>0</v>
      </c>
      <c r="T96" s="34">
        <f ca="1">COUNTIFS('Opportunities - Raw'!$F:$F,'Consultants - By Rep'!$A96,'Opportunities - Raw'!$I:$I,"&gt;="&amp;'Consultants - By Rep'!$B$3)</f>
        <v>0</v>
      </c>
      <c r="U96" s="33">
        <f ca="1">COUNTIFS('Sales Appointments - Raw'!$I:$I,'Consultants - By Rep'!$A96,'Sales Appointments - Raw'!$E:$E,"&gt;="&amp;'Consultants - By Rep'!$B$4)</f>
        <v>0</v>
      </c>
      <c r="V96" s="23">
        <f ca="1">COUNTIFS('Sales Appointments - Raw'!$I:$I,'Consultants - By Rep'!$A96,'Sales Appointments - Raw'!$E:$E,"&gt;="&amp;'Consultants - By Rep'!$B$4,'Sales Appointments - Raw'!$J:$J,TRUE)</f>
        <v>0</v>
      </c>
      <c r="W96" s="23">
        <f ca="1">SUMIFS('Sales Appointments - Raw'!$O:$O,'Sales Appointments - Raw'!$I:$I,'Consultants - By Rep'!$A96,'Sales Appointments - Raw'!$E:$E,"&gt;="&amp;'Consultants - By Rep'!$B$4)</f>
        <v>0</v>
      </c>
      <c r="X96" s="20">
        <f t="shared" ca="1" si="8"/>
        <v>0</v>
      </c>
      <c r="Y96" s="20">
        <f ca="1">MIN(IFERROR(Z96/(W96-SUMIFS('Sales Appointments - Raw'!$P:$P,'Sales Appointments - Raw'!$E:$E,"&gt;="&amp;'Consultants - By Rep'!$B$4,'Sales Appointments - Raw'!$I:$I,'Consultants - By Rep'!$A96)),0),1)</f>
        <v>0</v>
      </c>
      <c r="Z96" s="23">
        <f ca="1">COUNTIFS('Opportunities - Raw'!$F:$F,'Consultants - By Rep'!$A96,'Opportunities - Raw'!$B:$B,"&gt;="&amp;'Consultants - By Rep'!$B$4)</f>
        <v>0</v>
      </c>
      <c r="AA96" s="23">
        <f ca="1">COUNTIFS('Opportunities - Raw'!$F:$F,'Consultants - By Rep'!$A96,'Opportunities - Raw'!$H:$H,"&gt;="&amp;'Consultants - By Rep'!$B$4)</f>
        <v>0</v>
      </c>
      <c r="AB96" s="23">
        <f ca="1">COUNTIFS('CAD Appointments - Raw'!$H:$H,"Good to Go",'CAD Appointments - Raw'!$E:$E,'Consultants - By Rep'!$A96,'CAD Appointments - Raw'!$G:$G,"&gt;="&amp;'Consultants - By Rep'!$B$4)</f>
        <v>0</v>
      </c>
      <c r="AC96" s="20">
        <f ca="1">MIN(IFERROR(AB96/COUNTIFS('CAD Appointments - Raw'!$E:$E,'Consultants - By Rep'!$A96,'CAD Appointments - Raw'!$G:$G,"&gt;="&amp;'Consultants - By Rep'!$B$4),0),1)</f>
        <v>0</v>
      </c>
      <c r="AD96" s="34">
        <f ca="1">COUNTIFS('Opportunities - Raw'!$F:$F,'Consultants - By Rep'!$A96,'Opportunities - Raw'!$I:$I,"&gt;="&amp;'Consultants - By Rep'!$B$4)</f>
        <v>0</v>
      </c>
    </row>
    <row r="97" spans="1:30" x14ac:dyDescent="0.3">
      <c r="A97" s="6"/>
      <c r="B97" s="6"/>
      <c r="C97" s="33">
        <f ca="1">COUNTIFS('Sales Appointments - Raw'!$I:$I,'Consultants - By Rep'!$A97,'Sales Appointments - Raw'!$E:$E,'Consultants - By Rep'!$B$2-1)</f>
        <v>0</v>
      </c>
      <c r="D97" s="23">
        <f ca="1">COUNTIFS('Sales Appointments - Raw'!$I:$I,'Consultants - By Rep'!$A97,'Sales Appointments - Raw'!$E:$E,'Consultants - By Rep'!$B$2-1,'Sales Appointments - Raw'!$J:$J,TRUE)</f>
        <v>0</v>
      </c>
      <c r="E97" s="23">
        <f ca="1">SUMIFS('Sales Appointments - Raw'!$O:$O,'Sales Appointments - Raw'!$I:$I,'Consultants - By Rep'!$A97,'Sales Appointments - Raw'!$E:$E,'Consultants - By Rep'!$B$2-1)</f>
        <v>0</v>
      </c>
      <c r="F97" s="20">
        <f t="shared" ca="1" si="6"/>
        <v>0</v>
      </c>
      <c r="G97" s="20">
        <f ca="1">MIN(IFERROR(H97/(E97-SUMIFS('Sales Appointments - Raw'!$P:$P,'Sales Appointments - Raw'!$E:$E,'Consultants - By Rep'!$B$2-1,'Sales Appointments - Raw'!$I:$I,'Consultants - By Rep'!$A97)),0),1)</f>
        <v>0</v>
      </c>
      <c r="H97" s="23">
        <f ca="1">COUNTIFS('Opportunities - Raw'!$F:$F,'Consultants - By Rep'!$A97,'Opportunities - Raw'!$B:$B,'Consultants - By Rep'!$B$2-1)</f>
        <v>0</v>
      </c>
      <c r="I97" s="23">
        <f ca="1">COUNTIFS('CAD Appointments - Raw'!$H:$H,"Good to Go",'CAD Appointments - Raw'!$E:$E,'Consultants - By Rep'!$A97,'CAD Appointments - Raw'!$G:$G,'Consultants - By Rep'!$B$2-1)</f>
        <v>0</v>
      </c>
      <c r="J97" s="23">
        <f ca="1">COUNTIFS('Opportunities - Raw'!$F:$F,'Consultants - By Rep'!$A97,'Opportunities - Raw'!$H:$H,'Consultants - By Rep'!$B$2-1)</f>
        <v>0</v>
      </c>
      <c r="K97" s="34">
        <f ca="1">COUNTIFS('Opportunities - Raw'!$F:$F,'Consultants - By Rep'!$A97,'Opportunities - Raw'!$I:$I,'Consultants - By Rep'!$B$2-1)</f>
        <v>0</v>
      </c>
      <c r="L97" s="33">
        <f ca="1">COUNTIFS('Sales Appointments - Raw'!$I:$I,'Consultants - By Rep'!$A97,'Sales Appointments - Raw'!$E:$E,"&gt;="&amp;'Consultants - By Rep'!$B$3)</f>
        <v>0</v>
      </c>
      <c r="M97" s="23">
        <f ca="1">COUNTIFS('Sales Appointments - Raw'!$I:$I,'Consultants - By Rep'!$A97,'Sales Appointments - Raw'!$E:$E,"&gt;="&amp;'Consultants - By Rep'!$B$3,'Sales Appointments - Raw'!$J:$J,TRUE)</f>
        <v>0</v>
      </c>
      <c r="N97" s="23">
        <f ca="1">SUMIFS('Sales Appointments - Raw'!$O:$O,'Sales Appointments - Raw'!$I:$I,'Consultants - By Rep'!$A97,'Sales Appointments - Raw'!$E:$E,"&gt;="&amp;'Consultants - By Rep'!$B$3)</f>
        <v>0</v>
      </c>
      <c r="O97" s="20">
        <f t="shared" ca="1" si="7"/>
        <v>0</v>
      </c>
      <c r="P97" s="20">
        <f ca="1">MIN(IFERROR(Q97/(N97-SUMIFS('Sales Appointments - Raw'!$P:$P,'Sales Appointments - Raw'!$E:$E,"&gt;="&amp;'Consultants - By Rep'!$B$3,'Sales Appointments - Raw'!$I:$I,'Consultants - By Rep'!$A97)),0),1)</f>
        <v>0</v>
      </c>
      <c r="Q97" s="23">
        <f ca="1">COUNTIFS('Opportunities - Raw'!$F:$F,'Consultants - By Rep'!$A97,'Opportunities - Raw'!$B:$B,"&gt;="&amp;'Consultants - By Rep'!$B$3)</f>
        <v>0</v>
      </c>
      <c r="R97" s="23">
        <f ca="1">COUNTIFS('CAD Appointments - Raw'!$H:$H,"Good to Go",'CAD Appointments - Raw'!$E:$E,'Consultants - By Rep'!$A97,'CAD Appointments - Raw'!$G:$G,"&gt;="&amp;'Consultants - By Rep'!$B$3)</f>
        <v>0</v>
      </c>
      <c r="S97" s="23">
        <f ca="1">COUNTIFS('Opportunities - Raw'!$F:$F,'Consultants - By Rep'!$A97,'Opportunities - Raw'!$H:$H,"&gt;="&amp;'Consultants - By Rep'!$B$3)</f>
        <v>0</v>
      </c>
      <c r="T97" s="34">
        <f ca="1">COUNTIFS('Opportunities - Raw'!$F:$F,'Consultants - By Rep'!$A97,'Opportunities - Raw'!$I:$I,"&gt;="&amp;'Consultants - By Rep'!$B$3)</f>
        <v>0</v>
      </c>
      <c r="U97" s="33">
        <f ca="1">COUNTIFS('Sales Appointments - Raw'!$I:$I,'Consultants - By Rep'!$A97,'Sales Appointments - Raw'!$E:$E,"&gt;="&amp;'Consultants - By Rep'!$B$4)</f>
        <v>0</v>
      </c>
      <c r="V97" s="23">
        <f ca="1">COUNTIFS('Sales Appointments - Raw'!$I:$I,'Consultants - By Rep'!$A97,'Sales Appointments - Raw'!$E:$E,"&gt;="&amp;'Consultants - By Rep'!$B$4,'Sales Appointments - Raw'!$J:$J,TRUE)</f>
        <v>0</v>
      </c>
      <c r="W97" s="23">
        <f ca="1">SUMIFS('Sales Appointments - Raw'!$O:$O,'Sales Appointments - Raw'!$I:$I,'Consultants - By Rep'!$A97,'Sales Appointments - Raw'!$E:$E,"&gt;="&amp;'Consultants - By Rep'!$B$4)</f>
        <v>0</v>
      </c>
      <c r="X97" s="20">
        <f t="shared" ca="1" si="8"/>
        <v>0</v>
      </c>
      <c r="Y97" s="20">
        <f ca="1">MIN(IFERROR(Z97/(W97-SUMIFS('Sales Appointments - Raw'!$P:$P,'Sales Appointments - Raw'!$E:$E,"&gt;="&amp;'Consultants - By Rep'!$B$4,'Sales Appointments - Raw'!$I:$I,'Consultants - By Rep'!$A97)),0),1)</f>
        <v>0</v>
      </c>
      <c r="Z97" s="23">
        <f ca="1">COUNTIFS('Opportunities - Raw'!$F:$F,'Consultants - By Rep'!$A97,'Opportunities - Raw'!$B:$B,"&gt;="&amp;'Consultants - By Rep'!$B$4)</f>
        <v>0</v>
      </c>
      <c r="AA97" s="23">
        <f ca="1">COUNTIFS('Opportunities - Raw'!$F:$F,'Consultants - By Rep'!$A97,'Opportunities - Raw'!$H:$H,"&gt;="&amp;'Consultants - By Rep'!$B$4)</f>
        <v>0</v>
      </c>
      <c r="AB97" s="23">
        <f ca="1">COUNTIFS('CAD Appointments - Raw'!$H:$H,"Good to Go",'CAD Appointments - Raw'!$E:$E,'Consultants - By Rep'!$A97,'CAD Appointments - Raw'!$G:$G,"&gt;="&amp;'Consultants - By Rep'!$B$4)</f>
        <v>0</v>
      </c>
      <c r="AC97" s="20">
        <f ca="1">MIN(IFERROR(AB97/COUNTIFS('CAD Appointments - Raw'!$E:$E,'Consultants - By Rep'!$A97,'CAD Appointments - Raw'!$G:$G,"&gt;="&amp;'Consultants - By Rep'!$B$4),0),1)</f>
        <v>0</v>
      </c>
      <c r="AD97" s="34">
        <f ca="1">COUNTIFS('Opportunities - Raw'!$F:$F,'Consultants - By Rep'!$A97,'Opportunities - Raw'!$I:$I,"&gt;="&amp;'Consultants - By Rep'!$B$4)</f>
        <v>0</v>
      </c>
    </row>
    <row r="98" spans="1:30" x14ac:dyDescent="0.3">
      <c r="A98" s="6"/>
      <c r="B98" s="6"/>
      <c r="C98" s="33">
        <f ca="1">COUNTIFS('Sales Appointments - Raw'!$I:$I,'Consultants - By Rep'!$A98,'Sales Appointments - Raw'!$E:$E,'Consultants - By Rep'!$B$2-1)</f>
        <v>0</v>
      </c>
      <c r="D98" s="23">
        <f ca="1">COUNTIFS('Sales Appointments - Raw'!$I:$I,'Consultants - By Rep'!$A98,'Sales Appointments - Raw'!$E:$E,'Consultants - By Rep'!$B$2-1,'Sales Appointments - Raw'!$J:$J,TRUE)</f>
        <v>0</v>
      </c>
      <c r="E98" s="23">
        <f ca="1">SUMIFS('Sales Appointments - Raw'!$O:$O,'Sales Appointments - Raw'!$I:$I,'Consultants - By Rep'!$A98,'Sales Appointments - Raw'!$E:$E,'Consultants - By Rep'!$B$2-1)</f>
        <v>0</v>
      </c>
      <c r="F98" s="20">
        <f t="shared" ca="1" si="6"/>
        <v>0</v>
      </c>
      <c r="G98" s="20">
        <f ca="1">MIN(IFERROR(H98/(E98-SUMIFS('Sales Appointments - Raw'!$P:$P,'Sales Appointments - Raw'!$E:$E,'Consultants - By Rep'!$B$2-1,'Sales Appointments - Raw'!$I:$I,'Consultants - By Rep'!$A98)),0),1)</f>
        <v>0</v>
      </c>
      <c r="H98" s="23">
        <f ca="1">COUNTIFS('Opportunities - Raw'!$F:$F,'Consultants - By Rep'!$A98,'Opportunities - Raw'!$B:$B,'Consultants - By Rep'!$B$2-1)</f>
        <v>0</v>
      </c>
      <c r="I98" s="23">
        <f ca="1">COUNTIFS('CAD Appointments - Raw'!$H:$H,"Good to Go",'CAD Appointments - Raw'!$E:$E,'Consultants - By Rep'!$A98,'CAD Appointments - Raw'!$G:$G,'Consultants - By Rep'!$B$2-1)</f>
        <v>0</v>
      </c>
      <c r="J98" s="23">
        <f ca="1">COUNTIFS('Opportunities - Raw'!$F:$F,'Consultants - By Rep'!$A98,'Opportunities - Raw'!$H:$H,'Consultants - By Rep'!$B$2-1)</f>
        <v>0</v>
      </c>
      <c r="K98" s="34">
        <f ca="1">COUNTIFS('Opportunities - Raw'!$F:$F,'Consultants - By Rep'!$A98,'Opportunities - Raw'!$I:$I,'Consultants - By Rep'!$B$2-1)</f>
        <v>0</v>
      </c>
      <c r="L98" s="33">
        <f ca="1">COUNTIFS('Sales Appointments - Raw'!$I:$I,'Consultants - By Rep'!$A98,'Sales Appointments - Raw'!$E:$E,"&gt;="&amp;'Consultants - By Rep'!$B$3)</f>
        <v>0</v>
      </c>
      <c r="M98" s="23">
        <f ca="1">COUNTIFS('Sales Appointments - Raw'!$I:$I,'Consultants - By Rep'!$A98,'Sales Appointments - Raw'!$E:$E,"&gt;="&amp;'Consultants - By Rep'!$B$3,'Sales Appointments - Raw'!$J:$J,TRUE)</f>
        <v>0</v>
      </c>
      <c r="N98" s="23">
        <f ca="1">SUMIFS('Sales Appointments - Raw'!$O:$O,'Sales Appointments - Raw'!$I:$I,'Consultants - By Rep'!$A98,'Sales Appointments - Raw'!$E:$E,"&gt;="&amp;'Consultants - By Rep'!$B$3)</f>
        <v>0</v>
      </c>
      <c r="O98" s="20">
        <f t="shared" ca="1" si="7"/>
        <v>0</v>
      </c>
      <c r="P98" s="20">
        <f ca="1">MIN(IFERROR(Q98/(N98-SUMIFS('Sales Appointments - Raw'!$P:$P,'Sales Appointments - Raw'!$E:$E,"&gt;="&amp;'Consultants - By Rep'!$B$3,'Sales Appointments - Raw'!$I:$I,'Consultants - By Rep'!$A98)),0),1)</f>
        <v>0</v>
      </c>
      <c r="Q98" s="23">
        <f ca="1">COUNTIFS('Opportunities - Raw'!$F:$F,'Consultants - By Rep'!$A98,'Opportunities - Raw'!$B:$B,"&gt;="&amp;'Consultants - By Rep'!$B$3)</f>
        <v>0</v>
      </c>
      <c r="R98" s="23">
        <f ca="1">COUNTIFS('CAD Appointments - Raw'!$H:$H,"Good to Go",'CAD Appointments - Raw'!$E:$E,'Consultants - By Rep'!$A98,'CAD Appointments - Raw'!$G:$G,"&gt;="&amp;'Consultants - By Rep'!$B$3)</f>
        <v>0</v>
      </c>
      <c r="S98" s="23">
        <f ca="1">COUNTIFS('Opportunities - Raw'!$F:$F,'Consultants - By Rep'!$A98,'Opportunities - Raw'!$H:$H,"&gt;="&amp;'Consultants - By Rep'!$B$3)</f>
        <v>0</v>
      </c>
      <c r="T98" s="34">
        <f ca="1">COUNTIFS('Opportunities - Raw'!$F:$F,'Consultants - By Rep'!$A98,'Opportunities - Raw'!$I:$I,"&gt;="&amp;'Consultants - By Rep'!$B$3)</f>
        <v>0</v>
      </c>
      <c r="U98" s="33">
        <f ca="1">COUNTIFS('Sales Appointments - Raw'!$I:$I,'Consultants - By Rep'!$A98,'Sales Appointments - Raw'!$E:$E,"&gt;="&amp;'Consultants - By Rep'!$B$4)</f>
        <v>0</v>
      </c>
      <c r="V98" s="23">
        <f ca="1">COUNTIFS('Sales Appointments - Raw'!$I:$I,'Consultants - By Rep'!$A98,'Sales Appointments - Raw'!$E:$E,"&gt;="&amp;'Consultants - By Rep'!$B$4,'Sales Appointments - Raw'!$J:$J,TRUE)</f>
        <v>0</v>
      </c>
      <c r="W98" s="23">
        <f ca="1">SUMIFS('Sales Appointments - Raw'!$O:$O,'Sales Appointments - Raw'!$I:$I,'Consultants - By Rep'!$A98,'Sales Appointments - Raw'!$E:$E,"&gt;="&amp;'Consultants - By Rep'!$B$4)</f>
        <v>0</v>
      </c>
      <c r="X98" s="20">
        <f t="shared" ca="1" si="8"/>
        <v>0</v>
      </c>
      <c r="Y98" s="20">
        <f ca="1">MIN(IFERROR(Z98/(W98-SUMIFS('Sales Appointments - Raw'!$P:$P,'Sales Appointments - Raw'!$E:$E,"&gt;="&amp;'Consultants - By Rep'!$B$4,'Sales Appointments - Raw'!$I:$I,'Consultants - By Rep'!$A98)),0),1)</f>
        <v>0</v>
      </c>
      <c r="Z98" s="23">
        <f ca="1">COUNTIFS('Opportunities - Raw'!$F:$F,'Consultants - By Rep'!$A98,'Opportunities - Raw'!$B:$B,"&gt;="&amp;'Consultants - By Rep'!$B$4)</f>
        <v>0</v>
      </c>
      <c r="AA98" s="23">
        <f ca="1">COUNTIFS('Opportunities - Raw'!$F:$F,'Consultants - By Rep'!$A98,'Opportunities - Raw'!$H:$H,"&gt;="&amp;'Consultants - By Rep'!$B$4)</f>
        <v>0</v>
      </c>
      <c r="AB98" s="23">
        <f ca="1">COUNTIFS('CAD Appointments - Raw'!$H:$H,"Good to Go",'CAD Appointments - Raw'!$E:$E,'Consultants - By Rep'!$A98,'CAD Appointments - Raw'!$G:$G,"&gt;="&amp;'Consultants - By Rep'!$B$4)</f>
        <v>0</v>
      </c>
      <c r="AC98" s="20">
        <f ca="1">MIN(IFERROR(AB98/COUNTIFS('CAD Appointments - Raw'!$E:$E,'Consultants - By Rep'!$A98,'CAD Appointments - Raw'!$G:$G,"&gt;="&amp;'Consultants - By Rep'!$B$4),0),1)</f>
        <v>0</v>
      </c>
      <c r="AD98" s="34">
        <f ca="1">COUNTIFS('Opportunities - Raw'!$F:$F,'Consultants - By Rep'!$A98,'Opportunities - Raw'!$I:$I,"&gt;="&amp;'Consultants - By Rep'!$B$4)</f>
        <v>0</v>
      </c>
    </row>
    <row r="99" spans="1:30" x14ac:dyDescent="0.3">
      <c r="A99" s="6"/>
      <c r="B99" s="6"/>
      <c r="C99" s="33">
        <f ca="1">COUNTIFS('Sales Appointments - Raw'!$I:$I,'Consultants - By Rep'!$A99,'Sales Appointments - Raw'!$E:$E,'Consultants - By Rep'!$B$2-1)</f>
        <v>0</v>
      </c>
      <c r="D99" s="23">
        <f ca="1">COUNTIFS('Sales Appointments - Raw'!$I:$I,'Consultants - By Rep'!$A99,'Sales Appointments - Raw'!$E:$E,'Consultants - By Rep'!$B$2-1,'Sales Appointments - Raw'!$J:$J,TRUE)</f>
        <v>0</v>
      </c>
      <c r="E99" s="23">
        <f ca="1">SUMIFS('Sales Appointments - Raw'!$O:$O,'Sales Appointments - Raw'!$I:$I,'Consultants - By Rep'!$A99,'Sales Appointments - Raw'!$E:$E,'Consultants - By Rep'!$B$2-1)</f>
        <v>0</v>
      </c>
      <c r="F99" s="20">
        <f t="shared" ca="1" si="6"/>
        <v>0</v>
      </c>
      <c r="G99" s="20">
        <f ca="1">MIN(IFERROR(H99/(E99-SUMIFS('Sales Appointments - Raw'!$P:$P,'Sales Appointments - Raw'!$E:$E,'Consultants - By Rep'!$B$2-1,'Sales Appointments - Raw'!$I:$I,'Consultants - By Rep'!$A99)),0),1)</f>
        <v>0</v>
      </c>
      <c r="H99" s="23">
        <f ca="1">COUNTIFS('Opportunities - Raw'!$F:$F,'Consultants - By Rep'!$A99,'Opportunities - Raw'!$B:$B,'Consultants - By Rep'!$B$2-1)</f>
        <v>0</v>
      </c>
      <c r="I99" s="23">
        <f ca="1">COUNTIFS('CAD Appointments - Raw'!$H:$H,"Good to Go",'CAD Appointments - Raw'!$E:$E,'Consultants - By Rep'!$A99,'CAD Appointments - Raw'!$G:$G,'Consultants - By Rep'!$B$2-1)</f>
        <v>0</v>
      </c>
      <c r="J99" s="23">
        <f ca="1">COUNTIFS('Opportunities - Raw'!$F:$F,'Consultants - By Rep'!$A99,'Opportunities - Raw'!$H:$H,'Consultants - By Rep'!$B$2-1)</f>
        <v>0</v>
      </c>
      <c r="K99" s="34">
        <f ca="1">COUNTIFS('Opportunities - Raw'!$F:$F,'Consultants - By Rep'!$A99,'Opportunities - Raw'!$I:$I,'Consultants - By Rep'!$B$2-1)</f>
        <v>0</v>
      </c>
      <c r="L99" s="33">
        <f ca="1">COUNTIFS('Sales Appointments - Raw'!$I:$I,'Consultants - By Rep'!$A99,'Sales Appointments - Raw'!$E:$E,"&gt;="&amp;'Consultants - By Rep'!$B$3)</f>
        <v>0</v>
      </c>
      <c r="M99" s="23">
        <f ca="1">COUNTIFS('Sales Appointments - Raw'!$I:$I,'Consultants - By Rep'!$A99,'Sales Appointments - Raw'!$E:$E,"&gt;="&amp;'Consultants - By Rep'!$B$3,'Sales Appointments - Raw'!$J:$J,TRUE)</f>
        <v>0</v>
      </c>
      <c r="N99" s="23">
        <f ca="1">SUMIFS('Sales Appointments - Raw'!$O:$O,'Sales Appointments - Raw'!$I:$I,'Consultants - By Rep'!$A99,'Sales Appointments - Raw'!$E:$E,"&gt;="&amp;'Consultants - By Rep'!$B$3)</f>
        <v>0</v>
      </c>
      <c r="O99" s="20">
        <f t="shared" ca="1" si="7"/>
        <v>0</v>
      </c>
      <c r="P99" s="20">
        <f ca="1">MIN(IFERROR(Q99/(N99-SUMIFS('Sales Appointments - Raw'!$P:$P,'Sales Appointments - Raw'!$E:$E,"&gt;="&amp;'Consultants - By Rep'!$B$3,'Sales Appointments - Raw'!$I:$I,'Consultants - By Rep'!$A99)),0),1)</f>
        <v>0</v>
      </c>
      <c r="Q99" s="23">
        <f ca="1">COUNTIFS('Opportunities - Raw'!$F:$F,'Consultants - By Rep'!$A99,'Opportunities - Raw'!$B:$B,"&gt;="&amp;'Consultants - By Rep'!$B$3)</f>
        <v>0</v>
      </c>
      <c r="R99" s="23">
        <f ca="1">COUNTIFS('CAD Appointments - Raw'!$H:$H,"Good to Go",'CAD Appointments - Raw'!$E:$E,'Consultants - By Rep'!$A99,'CAD Appointments - Raw'!$G:$G,"&gt;="&amp;'Consultants - By Rep'!$B$3)</f>
        <v>0</v>
      </c>
      <c r="S99" s="23">
        <f ca="1">COUNTIFS('Opportunities - Raw'!$F:$F,'Consultants - By Rep'!$A99,'Opportunities - Raw'!$H:$H,"&gt;="&amp;'Consultants - By Rep'!$B$3)</f>
        <v>0</v>
      </c>
      <c r="T99" s="34">
        <f ca="1">COUNTIFS('Opportunities - Raw'!$F:$F,'Consultants - By Rep'!$A99,'Opportunities - Raw'!$I:$I,"&gt;="&amp;'Consultants - By Rep'!$B$3)</f>
        <v>0</v>
      </c>
      <c r="U99" s="33">
        <f ca="1">COUNTIFS('Sales Appointments - Raw'!$I:$I,'Consultants - By Rep'!$A99,'Sales Appointments - Raw'!$E:$E,"&gt;="&amp;'Consultants - By Rep'!$B$4)</f>
        <v>0</v>
      </c>
      <c r="V99" s="23">
        <f ca="1">COUNTIFS('Sales Appointments - Raw'!$I:$I,'Consultants - By Rep'!$A99,'Sales Appointments - Raw'!$E:$E,"&gt;="&amp;'Consultants - By Rep'!$B$4,'Sales Appointments - Raw'!$J:$J,TRUE)</f>
        <v>0</v>
      </c>
      <c r="W99" s="23">
        <f ca="1">SUMIFS('Sales Appointments - Raw'!$O:$O,'Sales Appointments - Raw'!$I:$I,'Consultants - By Rep'!$A99,'Sales Appointments - Raw'!$E:$E,"&gt;="&amp;'Consultants - By Rep'!$B$4)</f>
        <v>0</v>
      </c>
      <c r="X99" s="20">
        <f t="shared" ca="1" si="8"/>
        <v>0</v>
      </c>
      <c r="Y99" s="20">
        <f ca="1">MIN(IFERROR(Z99/(W99-SUMIFS('Sales Appointments - Raw'!$P:$P,'Sales Appointments - Raw'!$E:$E,"&gt;="&amp;'Consultants - By Rep'!$B$4,'Sales Appointments - Raw'!$I:$I,'Consultants - By Rep'!$A99)),0),1)</f>
        <v>0</v>
      </c>
      <c r="Z99" s="23">
        <f ca="1">COUNTIFS('Opportunities - Raw'!$F:$F,'Consultants - By Rep'!$A99,'Opportunities - Raw'!$B:$B,"&gt;="&amp;'Consultants - By Rep'!$B$4)</f>
        <v>0</v>
      </c>
      <c r="AA99" s="23">
        <f ca="1">COUNTIFS('Opportunities - Raw'!$F:$F,'Consultants - By Rep'!$A99,'Opportunities - Raw'!$H:$H,"&gt;="&amp;'Consultants - By Rep'!$B$4)</f>
        <v>0</v>
      </c>
      <c r="AB99" s="23">
        <f ca="1">COUNTIFS('CAD Appointments - Raw'!$H:$H,"Good to Go",'CAD Appointments - Raw'!$E:$E,'Consultants - By Rep'!$A99,'CAD Appointments - Raw'!$G:$G,"&gt;="&amp;'Consultants - By Rep'!$B$4)</f>
        <v>0</v>
      </c>
      <c r="AC99" s="20">
        <f ca="1">MIN(IFERROR(AB99/COUNTIFS('CAD Appointments - Raw'!$E:$E,'Consultants - By Rep'!$A99,'CAD Appointments - Raw'!$G:$G,"&gt;="&amp;'Consultants - By Rep'!$B$4),0),1)</f>
        <v>0</v>
      </c>
      <c r="AD99" s="34">
        <f ca="1">COUNTIFS('Opportunities - Raw'!$F:$F,'Consultants - By Rep'!$A99,'Opportunities - Raw'!$I:$I,"&gt;="&amp;'Consultants - By Rep'!$B$4)</f>
        <v>0</v>
      </c>
    </row>
    <row r="100" spans="1:30" x14ac:dyDescent="0.3">
      <c r="A100" s="6"/>
      <c r="B100" s="6"/>
      <c r="C100" s="33">
        <f ca="1">COUNTIFS('Sales Appointments - Raw'!$I:$I,'Consultants - By Rep'!$A100,'Sales Appointments - Raw'!$E:$E,'Consultants - By Rep'!$B$2-1)</f>
        <v>0</v>
      </c>
      <c r="D100" s="23">
        <f ca="1">COUNTIFS('Sales Appointments - Raw'!$I:$I,'Consultants - By Rep'!$A100,'Sales Appointments - Raw'!$E:$E,'Consultants - By Rep'!$B$2-1,'Sales Appointments - Raw'!$J:$J,TRUE)</f>
        <v>0</v>
      </c>
      <c r="E100" s="23">
        <f ca="1">SUMIFS('Sales Appointments - Raw'!$O:$O,'Sales Appointments - Raw'!$I:$I,'Consultants - By Rep'!$A100,'Sales Appointments - Raw'!$E:$E,'Consultants - By Rep'!$B$2-1)</f>
        <v>0</v>
      </c>
      <c r="F100" s="20">
        <f t="shared" ca="1" si="6"/>
        <v>0</v>
      </c>
      <c r="G100" s="20">
        <f ca="1">MIN(IFERROR(H100/(E100-SUMIFS('Sales Appointments - Raw'!$P:$P,'Sales Appointments - Raw'!$E:$E,'Consultants - By Rep'!$B$2-1,'Sales Appointments - Raw'!$I:$I,'Consultants - By Rep'!$A100)),0),1)</f>
        <v>0</v>
      </c>
      <c r="H100" s="23">
        <f ca="1">COUNTIFS('Opportunities - Raw'!$F:$F,'Consultants - By Rep'!$A100,'Opportunities - Raw'!$B:$B,'Consultants - By Rep'!$B$2-1)</f>
        <v>0</v>
      </c>
      <c r="I100" s="23">
        <f ca="1">COUNTIFS('CAD Appointments - Raw'!$H:$H,"Good to Go",'CAD Appointments - Raw'!$E:$E,'Consultants - By Rep'!$A100,'CAD Appointments - Raw'!$G:$G,'Consultants - By Rep'!$B$2-1)</f>
        <v>0</v>
      </c>
      <c r="J100" s="23">
        <f ca="1">COUNTIFS('Opportunities - Raw'!$F:$F,'Consultants - By Rep'!$A100,'Opportunities - Raw'!$H:$H,'Consultants - By Rep'!$B$2-1)</f>
        <v>0</v>
      </c>
      <c r="K100" s="34">
        <f ca="1">COUNTIFS('Opportunities - Raw'!$F:$F,'Consultants - By Rep'!$A100,'Opportunities - Raw'!$I:$I,'Consultants - By Rep'!$B$2-1)</f>
        <v>0</v>
      </c>
      <c r="L100" s="33">
        <f ca="1">COUNTIFS('Sales Appointments - Raw'!$I:$I,'Consultants - By Rep'!$A100,'Sales Appointments - Raw'!$E:$E,"&gt;="&amp;'Consultants - By Rep'!$B$3)</f>
        <v>0</v>
      </c>
      <c r="M100" s="23">
        <f ca="1">COUNTIFS('Sales Appointments - Raw'!$I:$I,'Consultants - By Rep'!$A100,'Sales Appointments - Raw'!$E:$E,"&gt;="&amp;'Consultants - By Rep'!$B$3,'Sales Appointments - Raw'!$J:$J,TRUE)</f>
        <v>0</v>
      </c>
      <c r="N100" s="23">
        <f ca="1">SUMIFS('Sales Appointments - Raw'!$O:$O,'Sales Appointments - Raw'!$I:$I,'Consultants - By Rep'!$A100,'Sales Appointments - Raw'!$E:$E,"&gt;="&amp;'Consultants - By Rep'!$B$3)</f>
        <v>0</v>
      </c>
      <c r="O100" s="20">
        <f t="shared" ca="1" si="7"/>
        <v>0</v>
      </c>
      <c r="P100" s="20">
        <f ca="1">MIN(IFERROR(Q100/(N100-SUMIFS('Sales Appointments - Raw'!$P:$P,'Sales Appointments - Raw'!$E:$E,"&gt;="&amp;'Consultants - By Rep'!$B$3,'Sales Appointments - Raw'!$I:$I,'Consultants - By Rep'!$A100)),0),1)</f>
        <v>0</v>
      </c>
      <c r="Q100" s="23">
        <f ca="1">COUNTIFS('Opportunities - Raw'!$F:$F,'Consultants - By Rep'!$A100,'Opportunities - Raw'!$B:$B,"&gt;="&amp;'Consultants - By Rep'!$B$3)</f>
        <v>0</v>
      </c>
      <c r="R100" s="23">
        <f ca="1">COUNTIFS('CAD Appointments - Raw'!$H:$H,"Good to Go",'CAD Appointments - Raw'!$E:$E,'Consultants - By Rep'!$A100,'CAD Appointments - Raw'!$G:$G,"&gt;="&amp;'Consultants - By Rep'!$B$3)</f>
        <v>0</v>
      </c>
      <c r="S100" s="23">
        <f ca="1">COUNTIFS('Opportunities - Raw'!$F:$F,'Consultants - By Rep'!$A100,'Opportunities - Raw'!$H:$H,"&gt;="&amp;'Consultants - By Rep'!$B$3)</f>
        <v>0</v>
      </c>
      <c r="T100" s="34">
        <f ca="1">COUNTIFS('Opportunities - Raw'!$F:$F,'Consultants - By Rep'!$A100,'Opportunities - Raw'!$I:$I,"&gt;="&amp;'Consultants - By Rep'!$B$3)</f>
        <v>0</v>
      </c>
      <c r="U100" s="33">
        <f ca="1">COUNTIFS('Sales Appointments - Raw'!$I:$I,'Consultants - By Rep'!$A100,'Sales Appointments - Raw'!$E:$E,"&gt;="&amp;'Consultants - By Rep'!$B$4)</f>
        <v>0</v>
      </c>
      <c r="V100" s="23">
        <f ca="1">COUNTIFS('Sales Appointments - Raw'!$I:$I,'Consultants - By Rep'!$A100,'Sales Appointments - Raw'!$E:$E,"&gt;="&amp;'Consultants - By Rep'!$B$4,'Sales Appointments - Raw'!$J:$J,TRUE)</f>
        <v>0</v>
      </c>
      <c r="W100" s="23">
        <f ca="1">SUMIFS('Sales Appointments - Raw'!$O:$O,'Sales Appointments - Raw'!$I:$I,'Consultants - By Rep'!$A100,'Sales Appointments - Raw'!$E:$E,"&gt;="&amp;'Consultants - By Rep'!$B$4)</f>
        <v>0</v>
      </c>
      <c r="X100" s="20">
        <f t="shared" ca="1" si="8"/>
        <v>0</v>
      </c>
      <c r="Y100" s="20">
        <f ca="1">MIN(IFERROR(Z100/(W100-SUMIFS('Sales Appointments - Raw'!$P:$P,'Sales Appointments - Raw'!$E:$E,"&gt;="&amp;'Consultants - By Rep'!$B$4,'Sales Appointments - Raw'!$I:$I,'Consultants - By Rep'!$A100)),0),1)</f>
        <v>0</v>
      </c>
      <c r="Z100" s="23">
        <f ca="1">COUNTIFS('Opportunities - Raw'!$F:$F,'Consultants - By Rep'!$A100,'Opportunities - Raw'!$B:$B,"&gt;="&amp;'Consultants - By Rep'!$B$4)</f>
        <v>0</v>
      </c>
      <c r="AA100" s="23">
        <f ca="1">COUNTIFS('Opportunities - Raw'!$F:$F,'Consultants - By Rep'!$A100,'Opportunities - Raw'!$H:$H,"&gt;="&amp;'Consultants - By Rep'!$B$4)</f>
        <v>0</v>
      </c>
      <c r="AB100" s="23">
        <f ca="1">COUNTIFS('CAD Appointments - Raw'!$H:$H,"Good to Go",'CAD Appointments - Raw'!$E:$E,'Consultants - By Rep'!$A100,'CAD Appointments - Raw'!$G:$G,"&gt;="&amp;'Consultants - By Rep'!$B$4)</f>
        <v>0</v>
      </c>
      <c r="AC100" s="20">
        <f ca="1">MIN(IFERROR(AB100/COUNTIFS('CAD Appointments - Raw'!$E:$E,'Consultants - By Rep'!$A100,'CAD Appointments - Raw'!$G:$G,"&gt;="&amp;'Consultants - By Rep'!$B$4),0),1)</f>
        <v>0</v>
      </c>
      <c r="AD100" s="34">
        <f ca="1">COUNTIFS('Opportunities - Raw'!$F:$F,'Consultants - By Rep'!$A100,'Opportunities - Raw'!$I:$I,"&gt;="&amp;'Consultants - By Rep'!$B$4)</f>
        <v>0</v>
      </c>
    </row>
    <row r="101" spans="1:30" x14ac:dyDescent="0.3">
      <c r="A101" s="6"/>
      <c r="B101" s="6"/>
      <c r="C101" s="33">
        <f ca="1">COUNTIFS('Sales Appointments - Raw'!$I:$I,'Consultants - By Rep'!$A101,'Sales Appointments - Raw'!$E:$E,'Consultants - By Rep'!$B$2-1)</f>
        <v>0</v>
      </c>
      <c r="D101" s="23">
        <f ca="1">COUNTIFS('Sales Appointments - Raw'!$I:$I,'Consultants - By Rep'!$A101,'Sales Appointments - Raw'!$E:$E,'Consultants - By Rep'!$B$2-1,'Sales Appointments - Raw'!$J:$J,TRUE)</f>
        <v>0</v>
      </c>
      <c r="E101" s="23">
        <f ca="1">SUMIFS('Sales Appointments - Raw'!$O:$O,'Sales Appointments - Raw'!$I:$I,'Consultants - By Rep'!$A101,'Sales Appointments - Raw'!$E:$E,'Consultants - By Rep'!$B$2-1)</f>
        <v>0</v>
      </c>
      <c r="F101" s="20">
        <f t="shared" ca="1" si="6"/>
        <v>0</v>
      </c>
      <c r="G101" s="20">
        <f ca="1">MIN(IFERROR(H101/(E101-SUMIFS('Sales Appointments - Raw'!$P:$P,'Sales Appointments - Raw'!$E:$E,'Consultants - By Rep'!$B$2-1,'Sales Appointments - Raw'!$I:$I,'Consultants - By Rep'!$A101)),0),1)</f>
        <v>0</v>
      </c>
      <c r="H101" s="23">
        <f ca="1">COUNTIFS('Opportunities - Raw'!$F:$F,'Consultants - By Rep'!$A101,'Opportunities - Raw'!$B:$B,'Consultants - By Rep'!$B$2-1)</f>
        <v>0</v>
      </c>
      <c r="I101" s="23">
        <f ca="1">COUNTIFS('CAD Appointments - Raw'!$H:$H,"Good to Go",'CAD Appointments - Raw'!$E:$E,'Consultants - By Rep'!$A101,'CAD Appointments - Raw'!$G:$G,'Consultants - By Rep'!$B$2-1)</f>
        <v>0</v>
      </c>
      <c r="J101" s="23">
        <f ca="1">COUNTIFS('Opportunities - Raw'!$F:$F,'Consultants - By Rep'!$A101,'Opportunities - Raw'!$H:$H,'Consultants - By Rep'!$B$2-1)</f>
        <v>0</v>
      </c>
      <c r="K101" s="34">
        <f ca="1">COUNTIFS('Opportunities - Raw'!$F:$F,'Consultants - By Rep'!$A101,'Opportunities - Raw'!$I:$I,'Consultants - By Rep'!$B$2-1)</f>
        <v>0</v>
      </c>
      <c r="L101" s="33">
        <f ca="1">COUNTIFS('Sales Appointments - Raw'!$I:$I,'Consultants - By Rep'!$A101,'Sales Appointments - Raw'!$E:$E,"&gt;="&amp;'Consultants - By Rep'!$B$3)</f>
        <v>0</v>
      </c>
      <c r="M101" s="23">
        <f ca="1">COUNTIFS('Sales Appointments - Raw'!$I:$I,'Consultants - By Rep'!$A101,'Sales Appointments - Raw'!$E:$E,"&gt;="&amp;'Consultants - By Rep'!$B$3,'Sales Appointments - Raw'!$J:$J,TRUE)</f>
        <v>0</v>
      </c>
      <c r="N101" s="23">
        <f ca="1">SUMIFS('Sales Appointments - Raw'!$O:$O,'Sales Appointments - Raw'!$I:$I,'Consultants - By Rep'!$A101,'Sales Appointments - Raw'!$E:$E,"&gt;="&amp;'Consultants - By Rep'!$B$3)</f>
        <v>0</v>
      </c>
      <c r="O101" s="20">
        <f t="shared" ca="1" si="7"/>
        <v>0</v>
      </c>
      <c r="P101" s="20">
        <f ca="1">MIN(IFERROR(Q101/(N101-SUMIFS('Sales Appointments - Raw'!$P:$P,'Sales Appointments - Raw'!$E:$E,"&gt;="&amp;'Consultants - By Rep'!$B$3,'Sales Appointments - Raw'!$I:$I,'Consultants - By Rep'!$A101)),0),1)</f>
        <v>0</v>
      </c>
      <c r="Q101" s="23">
        <f ca="1">COUNTIFS('Opportunities - Raw'!$F:$F,'Consultants - By Rep'!$A101,'Opportunities - Raw'!$B:$B,"&gt;="&amp;'Consultants - By Rep'!$B$3)</f>
        <v>0</v>
      </c>
      <c r="R101" s="23">
        <f ca="1">COUNTIFS('CAD Appointments - Raw'!$H:$H,"Good to Go",'CAD Appointments - Raw'!$E:$E,'Consultants - By Rep'!$A101,'CAD Appointments - Raw'!$G:$G,"&gt;="&amp;'Consultants - By Rep'!$B$3)</f>
        <v>0</v>
      </c>
      <c r="S101" s="23">
        <f ca="1">COUNTIFS('Opportunities - Raw'!$F:$F,'Consultants - By Rep'!$A101,'Opportunities - Raw'!$H:$H,"&gt;="&amp;'Consultants - By Rep'!$B$3)</f>
        <v>0</v>
      </c>
      <c r="T101" s="34">
        <f ca="1">COUNTIFS('Opportunities - Raw'!$F:$F,'Consultants - By Rep'!$A101,'Opportunities - Raw'!$I:$I,"&gt;="&amp;'Consultants - By Rep'!$B$3)</f>
        <v>0</v>
      </c>
      <c r="U101" s="33">
        <f ca="1">COUNTIFS('Sales Appointments - Raw'!$I:$I,'Consultants - By Rep'!$A101,'Sales Appointments - Raw'!$E:$E,"&gt;="&amp;'Consultants - By Rep'!$B$4)</f>
        <v>0</v>
      </c>
      <c r="V101" s="23">
        <f ca="1">COUNTIFS('Sales Appointments - Raw'!$I:$I,'Consultants - By Rep'!$A101,'Sales Appointments - Raw'!$E:$E,"&gt;="&amp;'Consultants - By Rep'!$B$4,'Sales Appointments - Raw'!$J:$J,TRUE)</f>
        <v>0</v>
      </c>
      <c r="W101" s="23">
        <f ca="1">SUMIFS('Sales Appointments - Raw'!$O:$O,'Sales Appointments - Raw'!$I:$I,'Consultants - By Rep'!$A101,'Sales Appointments - Raw'!$E:$E,"&gt;="&amp;'Consultants - By Rep'!$B$4)</f>
        <v>0</v>
      </c>
      <c r="X101" s="20">
        <f t="shared" ca="1" si="8"/>
        <v>0</v>
      </c>
      <c r="Y101" s="20">
        <f ca="1">MIN(IFERROR(Z101/(W101-SUMIFS('Sales Appointments - Raw'!$P:$P,'Sales Appointments - Raw'!$E:$E,"&gt;="&amp;'Consultants - By Rep'!$B$4,'Sales Appointments - Raw'!$I:$I,'Consultants - By Rep'!$A101)),0),1)</f>
        <v>0</v>
      </c>
      <c r="Z101" s="23">
        <f ca="1">COUNTIFS('Opportunities - Raw'!$F:$F,'Consultants - By Rep'!$A101,'Opportunities - Raw'!$B:$B,"&gt;="&amp;'Consultants - By Rep'!$B$4)</f>
        <v>0</v>
      </c>
      <c r="AA101" s="23">
        <f ca="1">COUNTIFS('Opportunities - Raw'!$F:$F,'Consultants - By Rep'!$A101,'Opportunities - Raw'!$H:$H,"&gt;="&amp;'Consultants - By Rep'!$B$4)</f>
        <v>0</v>
      </c>
      <c r="AB101" s="23">
        <f ca="1">COUNTIFS('CAD Appointments - Raw'!$H:$H,"Good to Go",'CAD Appointments - Raw'!$E:$E,'Consultants - By Rep'!$A101,'CAD Appointments - Raw'!$G:$G,"&gt;="&amp;'Consultants - By Rep'!$B$4)</f>
        <v>0</v>
      </c>
      <c r="AC101" s="20">
        <f ca="1">MIN(IFERROR(AB101/COUNTIFS('CAD Appointments - Raw'!$E:$E,'Consultants - By Rep'!$A101,'CAD Appointments - Raw'!$G:$G,"&gt;="&amp;'Consultants - By Rep'!$B$4),0),1)</f>
        <v>0</v>
      </c>
      <c r="AD101" s="34">
        <f ca="1">COUNTIFS('Opportunities - Raw'!$F:$F,'Consultants - By Rep'!$A101,'Opportunities - Raw'!$I:$I,"&gt;="&amp;'Consultants - By Rep'!$B$4)</f>
        <v>0</v>
      </c>
    </row>
    <row r="102" spans="1:30" x14ac:dyDescent="0.3">
      <c r="A102" s="6"/>
      <c r="B102" s="6"/>
      <c r="C102" s="33">
        <f ca="1">COUNTIFS('Sales Appointments - Raw'!$I:$I,'Consultants - By Rep'!$A102,'Sales Appointments - Raw'!$E:$E,'Consultants - By Rep'!$B$2-1)</f>
        <v>0</v>
      </c>
      <c r="D102" s="23">
        <f ca="1">COUNTIFS('Sales Appointments - Raw'!$I:$I,'Consultants - By Rep'!$A102,'Sales Appointments - Raw'!$E:$E,'Consultants - By Rep'!$B$2-1,'Sales Appointments - Raw'!$J:$J,TRUE)</f>
        <v>0</v>
      </c>
      <c r="E102" s="23">
        <f ca="1">SUMIFS('Sales Appointments - Raw'!$O:$O,'Sales Appointments - Raw'!$I:$I,'Consultants - By Rep'!$A102,'Sales Appointments - Raw'!$E:$E,'Consultants - By Rep'!$B$2-1)</f>
        <v>0</v>
      </c>
      <c r="F102" s="20">
        <f t="shared" ca="1" si="6"/>
        <v>0</v>
      </c>
      <c r="G102" s="20">
        <f ca="1">MIN(IFERROR(H102/(E102-SUMIFS('Sales Appointments - Raw'!$P:$P,'Sales Appointments - Raw'!$E:$E,'Consultants - By Rep'!$B$2-1,'Sales Appointments - Raw'!$I:$I,'Consultants - By Rep'!$A102)),0),1)</f>
        <v>0</v>
      </c>
      <c r="H102" s="23">
        <f ca="1">COUNTIFS('Opportunities - Raw'!$F:$F,'Consultants - By Rep'!$A102,'Opportunities - Raw'!$B:$B,'Consultants - By Rep'!$B$2-1)</f>
        <v>0</v>
      </c>
      <c r="I102" s="23">
        <f ca="1">COUNTIFS('CAD Appointments - Raw'!$H:$H,"Good to Go",'CAD Appointments - Raw'!$E:$E,'Consultants - By Rep'!$A102,'CAD Appointments - Raw'!$G:$G,'Consultants - By Rep'!$B$2-1)</f>
        <v>0</v>
      </c>
      <c r="J102" s="23">
        <f ca="1">COUNTIFS('Opportunities - Raw'!$F:$F,'Consultants - By Rep'!$A102,'Opportunities - Raw'!$H:$H,'Consultants - By Rep'!$B$2-1)</f>
        <v>0</v>
      </c>
      <c r="K102" s="34">
        <f ca="1">COUNTIFS('Opportunities - Raw'!$F:$F,'Consultants - By Rep'!$A102,'Opportunities - Raw'!$I:$I,'Consultants - By Rep'!$B$2-1)</f>
        <v>0</v>
      </c>
      <c r="L102" s="33">
        <f ca="1">COUNTIFS('Sales Appointments - Raw'!$I:$I,'Consultants - By Rep'!$A102,'Sales Appointments - Raw'!$E:$E,"&gt;="&amp;'Consultants - By Rep'!$B$3)</f>
        <v>0</v>
      </c>
      <c r="M102" s="23">
        <f ca="1">COUNTIFS('Sales Appointments - Raw'!$I:$I,'Consultants - By Rep'!$A102,'Sales Appointments - Raw'!$E:$E,"&gt;="&amp;'Consultants - By Rep'!$B$3,'Sales Appointments - Raw'!$J:$J,TRUE)</f>
        <v>0</v>
      </c>
      <c r="N102" s="23">
        <f ca="1">SUMIFS('Sales Appointments - Raw'!$O:$O,'Sales Appointments - Raw'!$I:$I,'Consultants - By Rep'!$A102,'Sales Appointments - Raw'!$E:$E,"&gt;="&amp;'Consultants - By Rep'!$B$3)</f>
        <v>0</v>
      </c>
      <c r="O102" s="20">
        <f t="shared" ca="1" si="7"/>
        <v>0</v>
      </c>
      <c r="P102" s="20">
        <f ca="1">MIN(IFERROR(Q102/(N102-SUMIFS('Sales Appointments - Raw'!$P:$P,'Sales Appointments - Raw'!$E:$E,"&gt;="&amp;'Consultants - By Rep'!$B$3,'Sales Appointments - Raw'!$I:$I,'Consultants - By Rep'!$A102)),0),1)</f>
        <v>0</v>
      </c>
      <c r="Q102" s="23">
        <f ca="1">COUNTIFS('Opportunities - Raw'!$F:$F,'Consultants - By Rep'!$A102,'Opportunities - Raw'!$B:$B,"&gt;="&amp;'Consultants - By Rep'!$B$3)</f>
        <v>0</v>
      </c>
      <c r="R102" s="23">
        <f ca="1">COUNTIFS('CAD Appointments - Raw'!$H:$H,"Good to Go",'CAD Appointments - Raw'!$E:$E,'Consultants - By Rep'!$A102,'CAD Appointments - Raw'!$G:$G,"&gt;="&amp;'Consultants - By Rep'!$B$3)</f>
        <v>0</v>
      </c>
      <c r="S102" s="23">
        <f ca="1">COUNTIFS('Opportunities - Raw'!$F:$F,'Consultants - By Rep'!$A102,'Opportunities - Raw'!$H:$H,"&gt;="&amp;'Consultants - By Rep'!$B$3)</f>
        <v>0</v>
      </c>
      <c r="T102" s="34">
        <f ca="1">COUNTIFS('Opportunities - Raw'!$F:$F,'Consultants - By Rep'!$A102,'Opportunities - Raw'!$I:$I,"&gt;="&amp;'Consultants - By Rep'!$B$3)</f>
        <v>0</v>
      </c>
      <c r="U102" s="33">
        <f ca="1">COUNTIFS('Sales Appointments - Raw'!$I:$I,'Consultants - By Rep'!$A102,'Sales Appointments - Raw'!$E:$E,"&gt;="&amp;'Consultants - By Rep'!$B$4)</f>
        <v>0</v>
      </c>
      <c r="V102" s="23">
        <f ca="1">COUNTIFS('Sales Appointments - Raw'!$I:$I,'Consultants - By Rep'!$A102,'Sales Appointments - Raw'!$E:$E,"&gt;="&amp;'Consultants - By Rep'!$B$4,'Sales Appointments - Raw'!$J:$J,TRUE)</f>
        <v>0</v>
      </c>
      <c r="W102" s="23">
        <f ca="1">SUMIFS('Sales Appointments - Raw'!$O:$O,'Sales Appointments - Raw'!$I:$I,'Consultants - By Rep'!$A102,'Sales Appointments - Raw'!$E:$E,"&gt;="&amp;'Consultants - By Rep'!$B$4)</f>
        <v>0</v>
      </c>
      <c r="X102" s="20">
        <f t="shared" ca="1" si="8"/>
        <v>0</v>
      </c>
      <c r="Y102" s="20">
        <f ca="1">MIN(IFERROR(Z102/(W102-SUMIFS('Sales Appointments - Raw'!$P:$P,'Sales Appointments - Raw'!$E:$E,"&gt;="&amp;'Consultants - By Rep'!$B$4,'Sales Appointments - Raw'!$I:$I,'Consultants - By Rep'!$A102)),0),1)</f>
        <v>0</v>
      </c>
      <c r="Z102" s="23">
        <f ca="1">COUNTIFS('Opportunities - Raw'!$F:$F,'Consultants - By Rep'!$A102,'Opportunities - Raw'!$B:$B,"&gt;="&amp;'Consultants - By Rep'!$B$4)</f>
        <v>0</v>
      </c>
      <c r="AA102" s="23">
        <f ca="1">COUNTIFS('Opportunities - Raw'!$F:$F,'Consultants - By Rep'!$A102,'Opportunities - Raw'!$H:$H,"&gt;="&amp;'Consultants - By Rep'!$B$4)</f>
        <v>0</v>
      </c>
      <c r="AB102" s="23">
        <f ca="1">COUNTIFS('CAD Appointments - Raw'!$H:$H,"Good to Go",'CAD Appointments - Raw'!$E:$E,'Consultants - By Rep'!$A102,'CAD Appointments - Raw'!$G:$G,"&gt;="&amp;'Consultants - By Rep'!$B$4)</f>
        <v>0</v>
      </c>
      <c r="AC102" s="20">
        <f ca="1">MIN(IFERROR(AB102/COUNTIFS('CAD Appointments - Raw'!$E:$E,'Consultants - By Rep'!$A102,'CAD Appointments - Raw'!$G:$G,"&gt;="&amp;'Consultants - By Rep'!$B$4),0),1)</f>
        <v>0</v>
      </c>
      <c r="AD102" s="34">
        <f ca="1">COUNTIFS('Opportunities - Raw'!$F:$F,'Consultants - By Rep'!$A102,'Opportunities - Raw'!$I:$I,"&gt;="&amp;'Consultants - By Rep'!$B$4)</f>
        <v>0</v>
      </c>
    </row>
    <row r="103" spans="1:30" x14ac:dyDescent="0.3">
      <c r="A103" s="6"/>
      <c r="B103" s="21"/>
      <c r="C103" s="33">
        <f ca="1">COUNTIFS('Sales Appointments - Raw'!$I:$I,'Consultants - By Rep'!$A103,'Sales Appointments - Raw'!$E:$E,'Consultants - By Rep'!$B$2-1)</f>
        <v>0</v>
      </c>
      <c r="D103" s="23">
        <f ca="1">COUNTIFS('Sales Appointments - Raw'!$I:$I,'Consultants - By Rep'!$A103,'Sales Appointments - Raw'!$E:$E,'Consultants - By Rep'!$B$2-1,'Sales Appointments - Raw'!$J:$J,TRUE)</f>
        <v>0</v>
      </c>
      <c r="E103" s="23">
        <f ca="1">SUMIFS('Sales Appointments - Raw'!$O:$O,'Sales Appointments - Raw'!$I:$I,'Consultants - By Rep'!$A103,'Sales Appointments - Raw'!$E:$E,'Consultants - By Rep'!$B$2-1)</f>
        <v>0</v>
      </c>
      <c r="F103" s="20">
        <f t="shared" ca="1" si="6"/>
        <v>0</v>
      </c>
      <c r="G103" s="20">
        <f ca="1">MIN(IFERROR(H103/(E103-SUMIFS('Sales Appointments - Raw'!$P:$P,'Sales Appointments - Raw'!$E:$E,'Consultants - By Rep'!$B$2-1,'Sales Appointments - Raw'!$I:$I,'Consultants - By Rep'!$A103)),0),1)</f>
        <v>0</v>
      </c>
      <c r="H103" s="23">
        <f ca="1">COUNTIFS('Opportunities - Raw'!$F:$F,'Consultants - By Rep'!$A103,'Opportunities - Raw'!$B:$B,'Consultants - By Rep'!$B$2-1)</f>
        <v>0</v>
      </c>
      <c r="I103" s="23">
        <f ca="1">COUNTIFS('CAD Appointments - Raw'!$H:$H,"Good to Go",'CAD Appointments - Raw'!$E:$E,'Consultants - By Rep'!$A103,'CAD Appointments - Raw'!$G:$G,'Consultants - By Rep'!$B$2-1)</f>
        <v>0</v>
      </c>
      <c r="J103" s="23">
        <f ca="1">COUNTIFS('Opportunities - Raw'!$F:$F,'Consultants - By Rep'!$A103,'Opportunities - Raw'!$H:$H,'Consultants - By Rep'!$B$2-1)</f>
        <v>0</v>
      </c>
      <c r="K103" s="34">
        <f ca="1">COUNTIFS('Opportunities - Raw'!$F:$F,'Consultants - By Rep'!$A103,'Opportunities - Raw'!$I:$I,'Consultants - By Rep'!$B$2-1)</f>
        <v>0</v>
      </c>
      <c r="L103" s="33">
        <f ca="1">COUNTIFS('Sales Appointments - Raw'!$I:$I,'Consultants - By Rep'!$A103,'Sales Appointments - Raw'!$E:$E,"&gt;="&amp;'Consultants - By Rep'!$B$3)</f>
        <v>0</v>
      </c>
      <c r="M103" s="23">
        <f ca="1">COUNTIFS('Sales Appointments - Raw'!$I:$I,'Consultants - By Rep'!$A103,'Sales Appointments - Raw'!$E:$E,"&gt;="&amp;'Consultants - By Rep'!$B$3,'Sales Appointments - Raw'!$J:$J,TRUE)</f>
        <v>0</v>
      </c>
      <c r="N103" s="23">
        <f ca="1">SUMIFS('Sales Appointments - Raw'!$O:$O,'Sales Appointments - Raw'!$I:$I,'Consultants - By Rep'!$A103,'Sales Appointments - Raw'!$E:$E,"&gt;="&amp;'Consultants - By Rep'!$B$3)</f>
        <v>0</v>
      </c>
      <c r="O103" s="20">
        <f t="shared" ca="1" si="7"/>
        <v>0</v>
      </c>
      <c r="P103" s="20">
        <f ca="1">MIN(IFERROR(Q103/(N103-SUMIFS('Sales Appointments - Raw'!$P:$P,'Sales Appointments - Raw'!$E:$E,"&gt;="&amp;'Consultants - By Rep'!$B$3,'Sales Appointments - Raw'!$I:$I,'Consultants - By Rep'!$A103)),0),1)</f>
        <v>0</v>
      </c>
      <c r="Q103" s="23">
        <f ca="1">COUNTIFS('Opportunities - Raw'!$F:$F,'Consultants - By Rep'!$A103,'Opportunities - Raw'!$B:$B,"&gt;="&amp;'Consultants - By Rep'!$B$3)</f>
        <v>0</v>
      </c>
      <c r="R103" s="23">
        <f ca="1">COUNTIFS('CAD Appointments - Raw'!$H:$H,"Good to Go",'CAD Appointments - Raw'!$E:$E,'Consultants - By Rep'!$A103,'CAD Appointments - Raw'!$G:$G,"&gt;="&amp;'Consultants - By Rep'!$B$3)</f>
        <v>0</v>
      </c>
      <c r="S103" s="23">
        <f ca="1">COUNTIFS('Opportunities - Raw'!$F:$F,'Consultants - By Rep'!$A103,'Opportunities - Raw'!$H:$H,"&gt;="&amp;'Consultants - By Rep'!$B$3)</f>
        <v>0</v>
      </c>
      <c r="T103" s="34">
        <f ca="1">COUNTIFS('Opportunities - Raw'!$F:$F,'Consultants - By Rep'!$A103,'Opportunities - Raw'!$I:$I,"&gt;="&amp;'Consultants - By Rep'!$B$3)</f>
        <v>0</v>
      </c>
      <c r="U103" s="33">
        <f ca="1">COUNTIFS('Sales Appointments - Raw'!$I:$I,'Consultants - By Rep'!$A103,'Sales Appointments - Raw'!$E:$E,"&gt;="&amp;'Consultants - By Rep'!$B$4)</f>
        <v>0</v>
      </c>
      <c r="V103" s="23">
        <f ca="1">COUNTIFS('Sales Appointments - Raw'!$I:$I,'Consultants - By Rep'!$A103,'Sales Appointments - Raw'!$E:$E,"&gt;="&amp;'Consultants - By Rep'!$B$4,'Sales Appointments - Raw'!$J:$J,TRUE)</f>
        <v>0</v>
      </c>
      <c r="W103" s="23">
        <f ca="1">SUMIFS('Sales Appointments - Raw'!$O:$O,'Sales Appointments - Raw'!$I:$I,'Consultants - By Rep'!$A103,'Sales Appointments - Raw'!$E:$E,"&gt;="&amp;'Consultants - By Rep'!$B$4)</f>
        <v>0</v>
      </c>
      <c r="X103" s="20">
        <f t="shared" ca="1" si="8"/>
        <v>0</v>
      </c>
      <c r="Y103" s="20">
        <f ca="1">MIN(IFERROR(Z103/(W103-SUMIFS('Sales Appointments - Raw'!$P:$P,'Sales Appointments - Raw'!$E:$E,"&gt;="&amp;'Consultants - By Rep'!$B$4,'Sales Appointments - Raw'!$I:$I,'Consultants - By Rep'!$A103)),0),1)</f>
        <v>0</v>
      </c>
      <c r="Z103" s="23">
        <f ca="1">COUNTIFS('Opportunities - Raw'!$F:$F,'Consultants - By Rep'!$A103,'Opportunities - Raw'!$B:$B,"&gt;="&amp;'Consultants - By Rep'!$B$4)</f>
        <v>0</v>
      </c>
      <c r="AA103" s="23">
        <f ca="1">COUNTIFS('Opportunities - Raw'!$F:$F,'Consultants - By Rep'!$A103,'Opportunities - Raw'!$H:$H,"&gt;="&amp;'Consultants - By Rep'!$B$4)</f>
        <v>0</v>
      </c>
      <c r="AB103" s="23">
        <f ca="1">COUNTIFS('CAD Appointments - Raw'!$H:$H,"Good to Go",'CAD Appointments - Raw'!$E:$E,'Consultants - By Rep'!$A103,'CAD Appointments - Raw'!$G:$G,"&gt;="&amp;'Consultants - By Rep'!$B$4)</f>
        <v>0</v>
      </c>
      <c r="AC103" s="20">
        <f ca="1">MIN(IFERROR(AB103/COUNTIFS('CAD Appointments - Raw'!$E:$E,'Consultants - By Rep'!$A103,'CAD Appointments - Raw'!$G:$G,"&gt;="&amp;'Consultants - By Rep'!$B$4),0),1)</f>
        <v>0</v>
      </c>
      <c r="AD103" s="34">
        <f ca="1">COUNTIFS('Opportunities - Raw'!$F:$F,'Consultants - By Rep'!$A103,'Opportunities - Raw'!$I:$I,"&gt;="&amp;'Consultants - By Rep'!$B$4)</f>
        <v>0</v>
      </c>
    </row>
    <row r="104" spans="1:30" x14ac:dyDescent="0.3">
      <c r="A104" s="6"/>
      <c r="B104" s="21"/>
      <c r="C104" s="33">
        <f ca="1">COUNTIFS('Sales Appointments - Raw'!$I:$I,'Consultants - By Rep'!$A104,'Sales Appointments - Raw'!$E:$E,'Consultants - By Rep'!$B$2-1)</f>
        <v>0</v>
      </c>
      <c r="D104" s="23">
        <f ca="1">COUNTIFS('Sales Appointments - Raw'!$I:$I,'Consultants - By Rep'!$A104,'Sales Appointments - Raw'!$E:$E,'Consultants - By Rep'!$B$2-1,'Sales Appointments - Raw'!$J:$J,TRUE)</f>
        <v>0</v>
      </c>
      <c r="E104" s="23">
        <f ca="1">SUMIFS('Sales Appointments - Raw'!$O:$O,'Sales Appointments - Raw'!$I:$I,'Consultants - By Rep'!$A104,'Sales Appointments - Raw'!$E:$E,'Consultants - By Rep'!$B$2-1)</f>
        <v>0</v>
      </c>
      <c r="F104" s="20">
        <f t="shared" ca="1" si="6"/>
        <v>0</v>
      </c>
      <c r="G104" s="20">
        <f ca="1">MIN(IFERROR(H104/(E104-SUMIFS('Sales Appointments - Raw'!$P:$P,'Sales Appointments - Raw'!$E:$E,'Consultants - By Rep'!$B$2-1,'Sales Appointments - Raw'!$I:$I,'Consultants - By Rep'!$A104)),0),1)</f>
        <v>0</v>
      </c>
      <c r="H104" s="23">
        <f ca="1">COUNTIFS('Opportunities - Raw'!$F:$F,'Consultants - By Rep'!$A104,'Opportunities - Raw'!$B:$B,'Consultants - By Rep'!$B$2-1)</f>
        <v>0</v>
      </c>
      <c r="I104" s="23">
        <f ca="1">COUNTIFS('CAD Appointments - Raw'!$H:$H,"Good to Go",'CAD Appointments - Raw'!$E:$E,'Consultants - By Rep'!$A104,'CAD Appointments - Raw'!$G:$G,'Consultants - By Rep'!$B$2-1)</f>
        <v>0</v>
      </c>
      <c r="J104" s="23">
        <f ca="1">COUNTIFS('Opportunities - Raw'!$F:$F,'Consultants - By Rep'!$A104,'Opportunities - Raw'!$H:$H,'Consultants - By Rep'!$B$2-1)</f>
        <v>0</v>
      </c>
      <c r="K104" s="34">
        <f ca="1">COUNTIFS('Opportunities - Raw'!$F:$F,'Consultants - By Rep'!$A104,'Opportunities - Raw'!$I:$I,'Consultants - By Rep'!$B$2-1)</f>
        <v>0</v>
      </c>
      <c r="L104" s="33">
        <f ca="1">COUNTIFS('Sales Appointments - Raw'!$I:$I,'Consultants - By Rep'!$A104,'Sales Appointments - Raw'!$E:$E,"&gt;="&amp;'Consultants - By Rep'!$B$3)</f>
        <v>0</v>
      </c>
      <c r="M104" s="23">
        <f ca="1">COUNTIFS('Sales Appointments - Raw'!$I:$I,'Consultants - By Rep'!$A104,'Sales Appointments - Raw'!$E:$E,"&gt;="&amp;'Consultants - By Rep'!$B$3,'Sales Appointments - Raw'!$J:$J,TRUE)</f>
        <v>0</v>
      </c>
      <c r="N104" s="23">
        <f ca="1">SUMIFS('Sales Appointments - Raw'!$O:$O,'Sales Appointments - Raw'!$I:$I,'Consultants - By Rep'!$A104,'Sales Appointments - Raw'!$E:$E,"&gt;="&amp;'Consultants - By Rep'!$B$3)</f>
        <v>0</v>
      </c>
      <c r="O104" s="20">
        <f t="shared" ca="1" si="7"/>
        <v>0</v>
      </c>
      <c r="P104" s="20">
        <f ca="1">MIN(IFERROR(Q104/(N104-SUMIFS('Sales Appointments - Raw'!$P:$P,'Sales Appointments - Raw'!$E:$E,"&gt;="&amp;'Consultants - By Rep'!$B$3,'Sales Appointments - Raw'!$I:$I,'Consultants - By Rep'!$A104)),0),1)</f>
        <v>0</v>
      </c>
      <c r="Q104" s="23">
        <f ca="1">COUNTIFS('Opportunities - Raw'!$F:$F,'Consultants - By Rep'!$A104,'Opportunities - Raw'!$B:$B,"&gt;="&amp;'Consultants - By Rep'!$B$3)</f>
        <v>0</v>
      </c>
      <c r="R104" s="23">
        <f ca="1">COUNTIFS('CAD Appointments - Raw'!$H:$H,"Good to Go",'CAD Appointments - Raw'!$E:$E,'Consultants - By Rep'!$A104,'CAD Appointments - Raw'!$G:$G,"&gt;="&amp;'Consultants - By Rep'!$B$3)</f>
        <v>0</v>
      </c>
      <c r="S104" s="23">
        <f ca="1">COUNTIFS('Opportunities - Raw'!$F:$F,'Consultants - By Rep'!$A104,'Opportunities - Raw'!$H:$H,"&gt;="&amp;'Consultants - By Rep'!$B$3)</f>
        <v>0</v>
      </c>
      <c r="T104" s="34">
        <f ca="1">COUNTIFS('Opportunities - Raw'!$F:$F,'Consultants - By Rep'!$A104,'Opportunities - Raw'!$I:$I,"&gt;="&amp;'Consultants - By Rep'!$B$3)</f>
        <v>0</v>
      </c>
      <c r="U104" s="33">
        <f ca="1">COUNTIFS('Sales Appointments - Raw'!$I:$I,'Consultants - By Rep'!$A104,'Sales Appointments - Raw'!$E:$E,"&gt;="&amp;'Consultants - By Rep'!$B$4)</f>
        <v>0</v>
      </c>
      <c r="V104" s="23">
        <f ca="1">COUNTIFS('Sales Appointments - Raw'!$I:$I,'Consultants - By Rep'!$A104,'Sales Appointments - Raw'!$E:$E,"&gt;="&amp;'Consultants - By Rep'!$B$4,'Sales Appointments - Raw'!$J:$J,TRUE)</f>
        <v>0</v>
      </c>
      <c r="W104" s="23">
        <f ca="1">SUMIFS('Sales Appointments - Raw'!$O:$O,'Sales Appointments - Raw'!$I:$I,'Consultants - By Rep'!$A104,'Sales Appointments - Raw'!$E:$E,"&gt;="&amp;'Consultants - By Rep'!$B$4)</f>
        <v>0</v>
      </c>
      <c r="X104" s="20">
        <f t="shared" ca="1" si="8"/>
        <v>0</v>
      </c>
      <c r="Y104" s="20">
        <f ca="1">MIN(IFERROR(Z104/(W104-SUMIFS('Sales Appointments - Raw'!$P:$P,'Sales Appointments - Raw'!$E:$E,"&gt;="&amp;'Consultants - By Rep'!$B$4,'Sales Appointments - Raw'!$I:$I,'Consultants - By Rep'!$A104)),0),1)</f>
        <v>0</v>
      </c>
      <c r="Z104" s="23">
        <f ca="1">COUNTIFS('Opportunities - Raw'!$F:$F,'Consultants - By Rep'!$A104,'Opportunities - Raw'!$B:$B,"&gt;="&amp;'Consultants - By Rep'!$B$4)</f>
        <v>0</v>
      </c>
      <c r="AA104" s="23">
        <f ca="1">COUNTIFS('Opportunities - Raw'!$F:$F,'Consultants - By Rep'!$A104,'Opportunities - Raw'!$H:$H,"&gt;="&amp;'Consultants - By Rep'!$B$4)</f>
        <v>0</v>
      </c>
      <c r="AB104" s="23">
        <f ca="1">COUNTIFS('CAD Appointments - Raw'!$H:$H,"Good to Go",'CAD Appointments - Raw'!$E:$E,'Consultants - By Rep'!$A104,'CAD Appointments - Raw'!$G:$G,"&gt;="&amp;'Consultants - By Rep'!$B$4)</f>
        <v>0</v>
      </c>
      <c r="AC104" s="20">
        <f ca="1">MIN(IFERROR(AB104/COUNTIFS('CAD Appointments - Raw'!$E:$E,'Consultants - By Rep'!$A104,'CAD Appointments - Raw'!$G:$G,"&gt;="&amp;'Consultants - By Rep'!$B$4),0),1)</f>
        <v>0</v>
      </c>
      <c r="AD104" s="34">
        <f ca="1">COUNTIFS('Opportunities - Raw'!$F:$F,'Consultants - By Rep'!$A104,'Opportunities - Raw'!$I:$I,"&gt;="&amp;'Consultants - By Rep'!$B$4)</f>
        <v>0</v>
      </c>
    </row>
    <row r="105" spans="1:30" x14ac:dyDescent="0.3">
      <c r="A105" s="6"/>
      <c r="B105" s="21"/>
      <c r="C105" s="33">
        <f ca="1">COUNTIFS('Sales Appointments - Raw'!$I:$I,'Consultants - By Rep'!$A105,'Sales Appointments - Raw'!$E:$E,'Consultants - By Rep'!$B$2-1)</f>
        <v>0</v>
      </c>
      <c r="D105" s="23">
        <f ca="1">COUNTIFS('Sales Appointments - Raw'!$I:$I,'Consultants - By Rep'!$A105,'Sales Appointments - Raw'!$E:$E,'Consultants - By Rep'!$B$2-1,'Sales Appointments - Raw'!$J:$J,TRUE)</f>
        <v>0</v>
      </c>
      <c r="E105" s="23">
        <f ca="1">SUMIFS('Sales Appointments - Raw'!$O:$O,'Sales Appointments - Raw'!$I:$I,'Consultants - By Rep'!$A105,'Sales Appointments - Raw'!$E:$E,'Consultants - By Rep'!$B$2-1)</f>
        <v>0</v>
      </c>
      <c r="F105" s="20">
        <f t="shared" ca="1" si="6"/>
        <v>0</v>
      </c>
      <c r="G105" s="20">
        <f ca="1">MIN(IFERROR(H105/(E105-SUMIFS('Sales Appointments - Raw'!$P:$P,'Sales Appointments - Raw'!$E:$E,'Consultants - By Rep'!$B$2-1,'Sales Appointments - Raw'!$I:$I,'Consultants - By Rep'!$A105)),0),1)</f>
        <v>0</v>
      </c>
      <c r="H105" s="23">
        <f ca="1">COUNTIFS('Opportunities - Raw'!$F:$F,'Consultants - By Rep'!$A105,'Opportunities - Raw'!$B:$B,'Consultants - By Rep'!$B$2-1)</f>
        <v>0</v>
      </c>
      <c r="I105" s="23">
        <f ca="1">COUNTIFS('CAD Appointments - Raw'!$H:$H,"Good to Go",'CAD Appointments - Raw'!$E:$E,'Consultants - By Rep'!$A105,'CAD Appointments - Raw'!$G:$G,'Consultants - By Rep'!$B$2-1)</f>
        <v>0</v>
      </c>
      <c r="J105" s="23">
        <f ca="1">COUNTIFS('Opportunities - Raw'!$F:$F,'Consultants - By Rep'!$A105,'Opportunities - Raw'!$H:$H,'Consultants - By Rep'!$B$2-1)</f>
        <v>0</v>
      </c>
      <c r="K105" s="34">
        <f ca="1">COUNTIFS('Opportunities - Raw'!$F:$F,'Consultants - By Rep'!$A105,'Opportunities - Raw'!$I:$I,'Consultants - By Rep'!$B$2-1)</f>
        <v>0</v>
      </c>
      <c r="L105" s="33">
        <f ca="1">COUNTIFS('Sales Appointments - Raw'!$I:$I,'Consultants - By Rep'!$A105,'Sales Appointments - Raw'!$E:$E,"&gt;="&amp;'Consultants - By Rep'!$B$3)</f>
        <v>0</v>
      </c>
      <c r="M105" s="23">
        <f ca="1">COUNTIFS('Sales Appointments - Raw'!$I:$I,'Consultants - By Rep'!$A105,'Sales Appointments - Raw'!$E:$E,"&gt;="&amp;'Consultants - By Rep'!$B$3,'Sales Appointments - Raw'!$J:$J,TRUE)</f>
        <v>0</v>
      </c>
      <c r="N105" s="23">
        <f ca="1">SUMIFS('Sales Appointments - Raw'!$O:$O,'Sales Appointments - Raw'!$I:$I,'Consultants - By Rep'!$A105,'Sales Appointments - Raw'!$E:$E,"&gt;="&amp;'Consultants - By Rep'!$B$3)</f>
        <v>0</v>
      </c>
      <c r="O105" s="20">
        <f t="shared" ca="1" si="7"/>
        <v>0</v>
      </c>
      <c r="P105" s="20">
        <f ca="1">MIN(IFERROR(Q105/(N105-SUMIFS('Sales Appointments - Raw'!$P:$P,'Sales Appointments - Raw'!$E:$E,"&gt;="&amp;'Consultants - By Rep'!$B$3,'Sales Appointments - Raw'!$I:$I,'Consultants - By Rep'!$A105)),0),1)</f>
        <v>0</v>
      </c>
      <c r="Q105" s="23">
        <f ca="1">COUNTIFS('Opportunities - Raw'!$F:$F,'Consultants - By Rep'!$A105,'Opportunities - Raw'!$B:$B,"&gt;="&amp;'Consultants - By Rep'!$B$3)</f>
        <v>0</v>
      </c>
      <c r="R105" s="23">
        <f ca="1">COUNTIFS('CAD Appointments - Raw'!$H:$H,"Good to Go",'CAD Appointments - Raw'!$E:$E,'Consultants - By Rep'!$A105,'CAD Appointments - Raw'!$G:$G,"&gt;="&amp;'Consultants - By Rep'!$B$3)</f>
        <v>0</v>
      </c>
      <c r="S105" s="23">
        <f ca="1">COUNTIFS('Opportunities - Raw'!$F:$F,'Consultants - By Rep'!$A105,'Opportunities - Raw'!$H:$H,"&gt;="&amp;'Consultants - By Rep'!$B$3)</f>
        <v>0</v>
      </c>
      <c r="T105" s="34">
        <f ca="1">COUNTIFS('Opportunities - Raw'!$F:$F,'Consultants - By Rep'!$A105,'Opportunities - Raw'!$I:$I,"&gt;="&amp;'Consultants - By Rep'!$B$3)</f>
        <v>0</v>
      </c>
      <c r="U105" s="33">
        <f ca="1">COUNTIFS('Sales Appointments - Raw'!$I:$I,'Consultants - By Rep'!$A105,'Sales Appointments - Raw'!$E:$E,"&gt;="&amp;'Consultants - By Rep'!$B$4)</f>
        <v>0</v>
      </c>
      <c r="V105" s="23">
        <f ca="1">COUNTIFS('Sales Appointments - Raw'!$I:$I,'Consultants - By Rep'!$A105,'Sales Appointments - Raw'!$E:$E,"&gt;="&amp;'Consultants - By Rep'!$B$4,'Sales Appointments - Raw'!$J:$J,TRUE)</f>
        <v>0</v>
      </c>
      <c r="W105" s="23">
        <f ca="1">SUMIFS('Sales Appointments - Raw'!$O:$O,'Sales Appointments - Raw'!$I:$I,'Consultants - By Rep'!$A105,'Sales Appointments - Raw'!$E:$E,"&gt;="&amp;'Consultants - By Rep'!$B$4)</f>
        <v>0</v>
      </c>
      <c r="X105" s="20">
        <f t="shared" ca="1" si="8"/>
        <v>0</v>
      </c>
      <c r="Y105" s="20">
        <f ca="1">MIN(IFERROR(Z105/(W105-SUMIFS('Sales Appointments - Raw'!$P:$P,'Sales Appointments - Raw'!$E:$E,"&gt;="&amp;'Consultants - By Rep'!$B$4,'Sales Appointments - Raw'!$I:$I,'Consultants - By Rep'!$A105)),0),1)</f>
        <v>0</v>
      </c>
      <c r="Z105" s="23">
        <f ca="1">COUNTIFS('Opportunities - Raw'!$F:$F,'Consultants - By Rep'!$A105,'Opportunities - Raw'!$B:$B,"&gt;="&amp;'Consultants - By Rep'!$B$4)</f>
        <v>0</v>
      </c>
      <c r="AA105" s="23">
        <f ca="1">COUNTIFS('Opportunities - Raw'!$F:$F,'Consultants - By Rep'!$A105,'Opportunities - Raw'!$H:$H,"&gt;="&amp;'Consultants - By Rep'!$B$4)</f>
        <v>0</v>
      </c>
      <c r="AB105" s="23">
        <f ca="1">COUNTIFS('CAD Appointments - Raw'!$H:$H,"Good to Go",'CAD Appointments - Raw'!$E:$E,'Consultants - By Rep'!$A105,'CAD Appointments - Raw'!$G:$G,"&gt;="&amp;'Consultants - By Rep'!$B$4)</f>
        <v>0</v>
      </c>
      <c r="AC105" s="20">
        <f ca="1">MIN(IFERROR(AB105/COUNTIFS('CAD Appointments - Raw'!$E:$E,'Consultants - By Rep'!$A105,'CAD Appointments - Raw'!$G:$G,"&gt;="&amp;'Consultants - By Rep'!$B$4),0),1)</f>
        <v>0</v>
      </c>
      <c r="AD105" s="34">
        <f ca="1">COUNTIFS('Opportunities - Raw'!$F:$F,'Consultants - By Rep'!$A105,'Opportunities - Raw'!$I:$I,"&gt;="&amp;'Consultants - By Rep'!$B$4)</f>
        <v>0</v>
      </c>
    </row>
    <row r="106" spans="1:30" x14ac:dyDescent="0.3">
      <c r="A106" s="6"/>
      <c r="B106" s="21"/>
      <c r="C106" s="33">
        <f ca="1">COUNTIFS('Sales Appointments - Raw'!$I:$I,'Consultants - By Rep'!$A106,'Sales Appointments - Raw'!$E:$E,'Consultants - By Rep'!$B$2-1)</f>
        <v>0</v>
      </c>
      <c r="D106" s="23">
        <f ca="1">COUNTIFS('Sales Appointments - Raw'!$I:$I,'Consultants - By Rep'!$A106,'Sales Appointments - Raw'!$E:$E,'Consultants - By Rep'!$B$2-1,'Sales Appointments - Raw'!$J:$J,TRUE)</f>
        <v>0</v>
      </c>
      <c r="E106" s="23">
        <f ca="1">SUMIFS('Sales Appointments - Raw'!$O:$O,'Sales Appointments - Raw'!$I:$I,'Consultants - By Rep'!$A106,'Sales Appointments - Raw'!$E:$E,'Consultants - By Rep'!$B$2-1)</f>
        <v>0</v>
      </c>
      <c r="F106" s="20">
        <f t="shared" ref="F106:F137" ca="1" si="9">MIN(IFERROR(E106/C106,0),1)</f>
        <v>0</v>
      </c>
      <c r="G106" s="20">
        <f ca="1">MIN(IFERROR(H106/(E106-SUMIFS('Sales Appointments - Raw'!$P:$P,'Sales Appointments - Raw'!$E:$E,'Consultants - By Rep'!$B$2-1,'Sales Appointments - Raw'!$I:$I,'Consultants - By Rep'!$A106)),0),1)</f>
        <v>0</v>
      </c>
      <c r="H106" s="23">
        <f ca="1">COUNTIFS('Opportunities - Raw'!$F:$F,'Consultants - By Rep'!$A106,'Opportunities - Raw'!$B:$B,'Consultants - By Rep'!$B$2-1)</f>
        <v>0</v>
      </c>
      <c r="I106" s="23">
        <f ca="1">COUNTIFS('CAD Appointments - Raw'!$H:$H,"Good to Go",'CAD Appointments - Raw'!$E:$E,'Consultants - By Rep'!$A106,'CAD Appointments - Raw'!$G:$G,'Consultants - By Rep'!$B$2-1)</f>
        <v>0</v>
      </c>
      <c r="J106" s="23">
        <f ca="1">COUNTIFS('Opportunities - Raw'!$F:$F,'Consultants - By Rep'!$A106,'Opportunities - Raw'!$H:$H,'Consultants - By Rep'!$B$2-1)</f>
        <v>0</v>
      </c>
      <c r="K106" s="34">
        <f ca="1">COUNTIFS('Opportunities - Raw'!$F:$F,'Consultants - By Rep'!$A106,'Opportunities - Raw'!$I:$I,'Consultants - By Rep'!$B$2-1)</f>
        <v>0</v>
      </c>
      <c r="L106" s="33">
        <f ca="1">COUNTIFS('Sales Appointments - Raw'!$I:$I,'Consultants - By Rep'!$A106,'Sales Appointments - Raw'!$E:$E,"&gt;="&amp;'Consultants - By Rep'!$B$3)</f>
        <v>0</v>
      </c>
      <c r="M106" s="23">
        <f ca="1">COUNTIFS('Sales Appointments - Raw'!$I:$I,'Consultants - By Rep'!$A106,'Sales Appointments - Raw'!$E:$E,"&gt;="&amp;'Consultants - By Rep'!$B$3,'Sales Appointments - Raw'!$J:$J,TRUE)</f>
        <v>0</v>
      </c>
      <c r="N106" s="23">
        <f ca="1">SUMIFS('Sales Appointments - Raw'!$O:$O,'Sales Appointments - Raw'!$I:$I,'Consultants - By Rep'!$A106,'Sales Appointments - Raw'!$E:$E,"&gt;="&amp;'Consultants - By Rep'!$B$3)</f>
        <v>0</v>
      </c>
      <c r="O106" s="20">
        <f t="shared" ref="O106:O137" ca="1" si="10">MIN(IFERROR(N106/L106,0),1)</f>
        <v>0</v>
      </c>
      <c r="P106" s="20">
        <f ca="1">MIN(IFERROR(Q106/(N106-SUMIFS('Sales Appointments - Raw'!$P:$P,'Sales Appointments - Raw'!$E:$E,"&gt;="&amp;'Consultants - By Rep'!$B$3,'Sales Appointments - Raw'!$I:$I,'Consultants - By Rep'!$A106)),0),1)</f>
        <v>0</v>
      </c>
      <c r="Q106" s="23">
        <f ca="1">COUNTIFS('Opportunities - Raw'!$F:$F,'Consultants - By Rep'!$A106,'Opportunities - Raw'!$B:$B,"&gt;="&amp;'Consultants - By Rep'!$B$3)</f>
        <v>0</v>
      </c>
      <c r="R106" s="23">
        <f ca="1">COUNTIFS('CAD Appointments - Raw'!$H:$H,"Good to Go",'CAD Appointments - Raw'!$E:$E,'Consultants - By Rep'!$A106,'CAD Appointments - Raw'!$G:$G,"&gt;="&amp;'Consultants - By Rep'!$B$3)</f>
        <v>0</v>
      </c>
      <c r="S106" s="23">
        <f ca="1">COUNTIFS('Opportunities - Raw'!$F:$F,'Consultants - By Rep'!$A106,'Opportunities - Raw'!$H:$H,"&gt;="&amp;'Consultants - By Rep'!$B$3)</f>
        <v>0</v>
      </c>
      <c r="T106" s="34">
        <f ca="1">COUNTIFS('Opportunities - Raw'!$F:$F,'Consultants - By Rep'!$A106,'Opportunities - Raw'!$I:$I,"&gt;="&amp;'Consultants - By Rep'!$B$3)</f>
        <v>0</v>
      </c>
      <c r="U106" s="33">
        <f ca="1">COUNTIFS('Sales Appointments - Raw'!$I:$I,'Consultants - By Rep'!$A106,'Sales Appointments - Raw'!$E:$E,"&gt;="&amp;'Consultants - By Rep'!$B$4)</f>
        <v>0</v>
      </c>
      <c r="V106" s="23">
        <f ca="1">COUNTIFS('Sales Appointments - Raw'!$I:$I,'Consultants - By Rep'!$A106,'Sales Appointments - Raw'!$E:$E,"&gt;="&amp;'Consultants - By Rep'!$B$4,'Sales Appointments - Raw'!$J:$J,TRUE)</f>
        <v>0</v>
      </c>
      <c r="W106" s="23">
        <f ca="1">SUMIFS('Sales Appointments - Raw'!$O:$O,'Sales Appointments - Raw'!$I:$I,'Consultants - By Rep'!$A106,'Sales Appointments - Raw'!$E:$E,"&gt;="&amp;'Consultants - By Rep'!$B$4)</f>
        <v>0</v>
      </c>
      <c r="X106" s="20">
        <f t="shared" ref="X106:X137" ca="1" si="11">MIN(IFERROR(W106/U106,0),1)</f>
        <v>0</v>
      </c>
      <c r="Y106" s="20">
        <f ca="1">MIN(IFERROR(Z106/(W106-SUMIFS('Sales Appointments - Raw'!$P:$P,'Sales Appointments - Raw'!$E:$E,"&gt;="&amp;'Consultants - By Rep'!$B$4,'Sales Appointments - Raw'!$I:$I,'Consultants - By Rep'!$A106)),0),1)</f>
        <v>0</v>
      </c>
      <c r="Z106" s="23">
        <f ca="1">COUNTIFS('Opportunities - Raw'!$F:$F,'Consultants - By Rep'!$A106,'Opportunities - Raw'!$B:$B,"&gt;="&amp;'Consultants - By Rep'!$B$4)</f>
        <v>0</v>
      </c>
      <c r="AA106" s="23">
        <f ca="1">COUNTIFS('Opportunities - Raw'!$F:$F,'Consultants - By Rep'!$A106,'Opportunities - Raw'!$H:$H,"&gt;="&amp;'Consultants - By Rep'!$B$4)</f>
        <v>0</v>
      </c>
      <c r="AB106" s="23">
        <f ca="1">COUNTIFS('CAD Appointments - Raw'!$H:$H,"Good to Go",'CAD Appointments - Raw'!$E:$E,'Consultants - By Rep'!$A106,'CAD Appointments - Raw'!$G:$G,"&gt;="&amp;'Consultants - By Rep'!$B$4)</f>
        <v>0</v>
      </c>
      <c r="AC106" s="20">
        <f ca="1">MIN(IFERROR(AB106/COUNTIFS('CAD Appointments - Raw'!$E:$E,'Consultants - By Rep'!$A106,'CAD Appointments - Raw'!$G:$G,"&gt;="&amp;'Consultants - By Rep'!$B$4),0),1)</f>
        <v>0</v>
      </c>
      <c r="AD106" s="34">
        <f ca="1">COUNTIFS('Opportunities - Raw'!$F:$F,'Consultants - By Rep'!$A106,'Opportunities - Raw'!$I:$I,"&gt;="&amp;'Consultants - By Rep'!$B$4)</f>
        <v>0</v>
      </c>
    </row>
    <row r="107" spans="1:30" x14ac:dyDescent="0.3">
      <c r="A107" s="6"/>
      <c r="B107" s="21"/>
      <c r="C107" s="33">
        <f ca="1">COUNTIFS('Sales Appointments - Raw'!$I:$I,'Consultants - By Rep'!$A107,'Sales Appointments - Raw'!$E:$E,'Consultants - By Rep'!$B$2-1)</f>
        <v>0</v>
      </c>
      <c r="D107" s="23">
        <f ca="1">COUNTIFS('Sales Appointments - Raw'!$I:$I,'Consultants - By Rep'!$A107,'Sales Appointments - Raw'!$E:$E,'Consultants - By Rep'!$B$2-1,'Sales Appointments - Raw'!$J:$J,TRUE)</f>
        <v>0</v>
      </c>
      <c r="E107" s="23">
        <f ca="1">SUMIFS('Sales Appointments - Raw'!$O:$O,'Sales Appointments - Raw'!$I:$I,'Consultants - By Rep'!$A107,'Sales Appointments - Raw'!$E:$E,'Consultants - By Rep'!$B$2-1)</f>
        <v>0</v>
      </c>
      <c r="F107" s="20">
        <f t="shared" ca="1" si="9"/>
        <v>0</v>
      </c>
      <c r="G107" s="20">
        <f ca="1">MIN(IFERROR(H107/(E107-SUMIFS('Sales Appointments - Raw'!$P:$P,'Sales Appointments - Raw'!$E:$E,'Consultants - By Rep'!$B$2-1,'Sales Appointments - Raw'!$I:$I,'Consultants - By Rep'!$A107)),0),1)</f>
        <v>0</v>
      </c>
      <c r="H107" s="23">
        <f ca="1">COUNTIFS('Opportunities - Raw'!$F:$F,'Consultants - By Rep'!$A107,'Opportunities - Raw'!$B:$B,'Consultants - By Rep'!$B$2-1)</f>
        <v>0</v>
      </c>
      <c r="I107" s="23">
        <f ca="1">COUNTIFS('CAD Appointments - Raw'!$H:$H,"Good to Go",'CAD Appointments - Raw'!$E:$E,'Consultants - By Rep'!$A107,'CAD Appointments - Raw'!$G:$G,'Consultants - By Rep'!$B$2-1)</f>
        <v>0</v>
      </c>
      <c r="J107" s="23">
        <f ca="1">COUNTIFS('Opportunities - Raw'!$F:$F,'Consultants - By Rep'!$A107,'Opportunities - Raw'!$H:$H,'Consultants - By Rep'!$B$2-1)</f>
        <v>0</v>
      </c>
      <c r="K107" s="34">
        <f ca="1">COUNTIFS('Opportunities - Raw'!$F:$F,'Consultants - By Rep'!$A107,'Opportunities - Raw'!$I:$I,'Consultants - By Rep'!$B$2-1)</f>
        <v>0</v>
      </c>
      <c r="L107" s="33">
        <f ca="1">COUNTIFS('Sales Appointments - Raw'!$I:$I,'Consultants - By Rep'!$A107,'Sales Appointments - Raw'!$E:$E,"&gt;="&amp;'Consultants - By Rep'!$B$3)</f>
        <v>0</v>
      </c>
      <c r="M107" s="23">
        <f ca="1">COUNTIFS('Sales Appointments - Raw'!$I:$I,'Consultants - By Rep'!$A107,'Sales Appointments - Raw'!$E:$E,"&gt;="&amp;'Consultants - By Rep'!$B$3,'Sales Appointments - Raw'!$J:$J,TRUE)</f>
        <v>0</v>
      </c>
      <c r="N107" s="23">
        <f ca="1">SUMIFS('Sales Appointments - Raw'!$O:$O,'Sales Appointments - Raw'!$I:$I,'Consultants - By Rep'!$A107,'Sales Appointments - Raw'!$E:$E,"&gt;="&amp;'Consultants - By Rep'!$B$3)</f>
        <v>0</v>
      </c>
      <c r="O107" s="20">
        <f t="shared" ca="1" si="10"/>
        <v>0</v>
      </c>
      <c r="P107" s="20">
        <f ca="1">MIN(IFERROR(Q107/(N107-SUMIFS('Sales Appointments - Raw'!$P:$P,'Sales Appointments - Raw'!$E:$E,"&gt;="&amp;'Consultants - By Rep'!$B$3,'Sales Appointments - Raw'!$I:$I,'Consultants - By Rep'!$A107)),0),1)</f>
        <v>0</v>
      </c>
      <c r="Q107" s="23">
        <f ca="1">COUNTIFS('Opportunities - Raw'!$F:$F,'Consultants - By Rep'!$A107,'Opportunities - Raw'!$B:$B,"&gt;="&amp;'Consultants - By Rep'!$B$3)</f>
        <v>0</v>
      </c>
      <c r="R107" s="23">
        <f ca="1">COUNTIFS('CAD Appointments - Raw'!$H:$H,"Good to Go",'CAD Appointments - Raw'!$E:$E,'Consultants - By Rep'!$A107,'CAD Appointments - Raw'!$G:$G,"&gt;="&amp;'Consultants - By Rep'!$B$3)</f>
        <v>0</v>
      </c>
      <c r="S107" s="23">
        <f ca="1">COUNTIFS('Opportunities - Raw'!$F:$F,'Consultants - By Rep'!$A107,'Opportunities - Raw'!$H:$H,"&gt;="&amp;'Consultants - By Rep'!$B$3)</f>
        <v>0</v>
      </c>
      <c r="T107" s="34">
        <f ca="1">COUNTIFS('Opportunities - Raw'!$F:$F,'Consultants - By Rep'!$A107,'Opportunities - Raw'!$I:$I,"&gt;="&amp;'Consultants - By Rep'!$B$3)</f>
        <v>0</v>
      </c>
      <c r="U107" s="33">
        <f ca="1">COUNTIFS('Sales Appointments - Raw'!$I:$I,'Consultants - By Rep'!$A107,'Sales Appointments - Raw'!$E:$E,"&gt;="&amp;'Consultants - By Rep'!$B$4)</f>
        <v>0</v>
      </c>
      <c r="V107" s="23">
        <f ca="1">COUNTIFS('Sales Appointments - Raw'!$I:$I,'Consultants - By Rep'!$A107,'Sales Appointments - Raw'!$E:$E,"&gt;="&amp;'Consultants - By Rep'!$B$4,'Sales Appointments - Raw'!$J:$J,TRUE)</f>
        <v>0</v>
      </c>
      <c r="W107" s="23">
        <f ca="1">SUMIFS('Sales Appointments - Raw'!$O:$O,'Sales Appointments - Raw'!$I:$I,'Consultants - By Rep'!$A107,'Sales Appointments - Raw'!$E:$E,"&gt;="&amp;'Consultants - By Rep'!$B$4)</f>
        <v>0</v>
      </c>
      <c r="X107" s="20">
        <f t="shared" ca="1" si="11"/>
        <v>0</v>
      </c>
      <c r="Y107" s="20">
        <f ca="1">MIN(IFERROR(Z107/(W107-SUMIFS('Sales Appointments - Raw'!$P:$P,'Sales Appointments - Raw'!$E:$E,"&gt;="&amp;'Consultants - By Rep'!$B$4,'Sales Appointments - Raw'!$I:$I,'Consultants - By Rep'!$A107)),0),1)</f>
        <v>0</v>
      </c>
      <c r="Z107" s="23">
        <f ca="1">COUNTIFS('Opportunities - Raw'!$F:$F,'Consultants - By Rep'!$A107,'Opportunities - Raw'!$B:$B,"&gt;="&amp;'Consultants - By Rep'!$B$4)</f>
        <v>0</v>
      </c>
      <c r="AA107" s="23">
        <f ca="1">COUNTIFS('Opportunities - Raw'!$F:$F,'Consultants - By Rep'!$A107,'Opportunities - Raw'!$H:$H,"&gt;="&amp;'Consultants - By Rep'!$B$4)</f>
        <v>0</v>
      </c>
      <c r="AB107" s="23">
        <f ca="1">COUNTIFS('CAD Appointments - Raw'!$H:$H,"Good to Go",'CAD Appointments - Raw'!$E:$E,'Consultants - By Rep'!$A107,'CAD Appointments - Raw'!$G:$G,"&gt;="&amp;'Consultants - By Rep'!$B$4)</f>
        <v>0</v>
      </c>
      <c r="AC107" s="20">
        <f ca="1">MIN(IFERROR(AB107/COUNTIFS('CAD Appointments - Raw'!$E:$E,'Consultants - By Rep'!$A107,'CAD Appointments - Raw'!$G:$G,"&gt;="&amp;'Consultants - By Rep'!$B$4),0),1)</f>
        <v>0</v>
      </c>
      <c r="AD107" s="34">
        <f ca="1">COUNTIFS('Opportunities - Raw'!$F:$F,'Consultants - By Rep'!$A107,'Opportunities - Raw'!$I:$I,"&gt;="&amp;'Consultants - By Rep'!$B$4)</f>
        <v>0</v>
      </c>
    </row>
    <row r="108" spans="1:30" ht="15" customHeight="1" thickBot="1" x14ac:dyDescent="0.35">
      <c r="A108" s="6"/>
      <c r="B108" s="21"/>
      <c r="C108" s="35">
        <f ca="1">COUNTIFS('Sales Appointments - Raw'!$I:$I,'Consultants - By Rep'!$A108,'Sales Appointments - Raw'!$E:$E,'Consultants - By Rep'!$B$2-1)</f>
        <v>0</v>
      </c>
      <c r="D108" s="36">
        <f ca="1">COUNTIFS('Sales Appointments - Raw'!$I:$I,'Consultants - By Rep'!$A108,'Sales Appointments - Raw'!$E:$E,'Consultants - By Rep'!$B$2-1,'Sales Appointments - Raw'!$J:$J,TRUE)</f>
        <v>0</v>
      </c>
      <c r="E108" s="36">
        <f ca="1">SUMIFS('Sales Appointments - Raw'!$O:$O,'Sales Appointments - Raw'!$I:$I,'Consultants - By Rep'!$A108,'Sales Appointments - Raw'!$E:$E,'Consultants - By Rep'!$B$2-1)</f>
        <v>0</v>
      </c>
      <c r="F108" s="10">
        <f t="shared" ca="1" si="9"/>
        <v>0</v>
      </c>
      <c r="G108" s="10">
        <f ca="1">MIN(IFERROR(H108/(E108-SUMIFS('Sales Appointments - Raw'!$P:$P,'Sales Appointments - Raw'!$E:$E,'Consultants - By Rep'!$B$2-1,'Sales Appointments - Raw'!$I:$I,'Consultants - By Rep'!$A108)),0),1)</f>
        <v>0</v>
      </c>
      <c r="H108" s="36">
        <f ca="1">COUNTIFS('Opportunities - Raw'!$F:$F,'Consultants - By Rep'!$A108,'Opportunities - Raw'!$B:$B,'Consultants - By Rep'!$B$2-1)</f>
        <v>0</v>
      </c>
      <c r="I108" s="36">
        <f ca="1">COUNTIFS('CAD Appointments - Raw'!$H:$H,"Good to Go",'CAD Appointments - Raw'!$E:$E,'Consultants - By Rep'!$A108,'CAD Appointments - Raw'!$G:$G,'Consultants - By Rep'!$B$2-1)</f>
        <v>0</v>
      </c>
      <c r="J108" s="36">
        <f ca="1">COUNTIFS('Opportunities - Raw'!$F:$F,'Consultants - By Rep'!$A108,'Opportunities - Raw'!$H:$H,'Consultants - By Rep'!$B$2-1)</f>
        <v>0</v>
      </c>
      <c r="K108" s="37">
        <f ca="1">COUNTIFS('Opportunities - Raw'!$F:$F,'Consultants - By Rep'!$A108,'Opportunities - Raw'!$I:$I,'Consultants - By Rep'!$B$2-1)</f>
        <v>0</v>
      </c>
      <c r="L108" s="35">
        <f ca="1">COUNTIFS('Sales Appointments - Raw'!$I:$I,'Consultants - By Rep'!$A108,'Sales Appointments - Raw'!$E:$E,"&gt;="&amp;'Consultants - By Rep'!$B$3)</f>
        <v>0</v>
      </c>
      <c r="M108" s="36">
        <f ca="1">COUNTIFS('Sales Appointments - Raw'!$I:$I,'Consultants - By Rep'!$A108,'Sales Appointments - Raw'!$E:$E,"&gt;="&amp;'Consultants - By Rep'!$B$3,'Sales Appointments - Raw'!$J:$J,TRUE)</f>
        <v>0</v>
      </c>
      <c r="N108" s="36">
        <f ca="1">SUMIFS('Sales Appointments - Raw'!$O:$O,'Sales Appointments - Raw'!$I:$I,'Consultants - By Rep'!$A108,'Sales Appointments - Raw'!$E:$E,"&gt;="&amp;'Consultants - By Rep'!$B$3)</f>
        <v>0</v>
      </c>
      <c r="O108" s="10">
        <f t="shared" ca="1" si="10"/>
        <v>0</v>
      </c>
      <c r="P108" s="10">
        <f ca="1">MIN(IFERROR(Q108/(N108-SUMIFS('Sales Appointments - Raw'!$P:$P,'Sales Appointments - Raw'!$E:$E,"&gt;="&amp;'Consultants - By Rep'!$B$3,'Sales Appointments - Raw'!$I:$I,'Consultants - By Rep'!$A108)),0),1)</f>
        <v>0</v>
      </c>
      <c r="Q108" s="36">
        <f ca="1">COUNTIFS('Opportunities - Raw'!$F:$F,'Consultants - By Rep'!$A108,'Opportunities - Raw'!$B:$B,"&gt;="&amp;'Consultants - By Rep'!$B$3)</f>
        <v>0</v>
      </c>
      <c r="R108" s="36">
        <f ca="1">COUNTIFS('CAD Appointments - Raw'!$H:$H,"Good to Go",'CAD Appointments - Raw'!$E:$E,'Consultants - By Rep'!$A108,'CAD Appointments - Raw'!$G:$G,"&gt;="&amp;'Consultants - By Rep'!$B$3)</f>
        <v>0</v>
      </c>
      <c r="S108" s="36">
        <f ca="1">COUNTIFS('Opportunities - Raw'!$F:$F,'Consultants - By Rep'!$A108,'Opportunities - Raw'!$H:$H,"&gt;="&amp;'Consultants - By Rep'!$B$3)</f>
        <v>0</v>
      </c>
      <c r="T108" s="37">
        <f ca="1">COUNTIFS('Opportunities - Raw'!$F:$F,'Consultants - By Rep'!$A108,'Opportunities - Raw'!$I:$I,"&gt;="&amp;'Consultants - By Rep'!$B$3)</f>
        <v>0</v>
      </c>
      <c r="U108" s="35">
        <f ca="1">COUNTIFS('Sales Appointments - Raw'!$I:$I,'Consultants - By Rep'!$A108,'Sales Appointments - Raw'!$E:$E,"&gt;="&amp;'Consultants - By Rep'!$B$4)</f>
        <v>0</v>
      </c>
      <c r="V108" s="36">
        <f ca="1">COUNTIFS('Sales Appointments - Raw'!$I:$I,'Consultants - By Rep'!$A108,'Sales Appointments - Raw'!$E:$E,"&gt;="&amp;'Consultants - By Rep'!$B$4,'Sales Appointments - Raw'!$J:$J,TRUE)</f>
        <v>0</v>
      </c>
      <c r="W108" s="36">
        <f ca="1">SUMIFS('Sales Appointments - Raw'!$O:$O,'Sales Appointments - Raw'!$I:$I,'Consultants - By Rep'!$A108,'Sales Appointments - Raw'!$E:$E,"&gt;="&amp;'Consultants - By Rep'!$B$4)</f>
        <v>0</v>
      </c>
      <c r="X108" s="10">
        <f t="shared" ca="1" si="11"/>
        <v>0</v>
      </c>
      <c r="Y108" s="10">
        <f ca="1">MIN(IFERROR(Z108/(W108-SUMIFS('Sales Appointments - Raw'!$P:$P,'Sales Appointments - Raw'!$E:$E,"&gt;="&amp;'Consultants - By Rep'!$B$4,'Sales Appointments - Raw'!$I:$I,'Consultants - By Rep'!$A108)),0),1)</f>
        <v>0</v>
      </c>
      <c r="Z108" s="36">
        <f ca="1">COUNTIFS('Opportunities - Raw'!$F:$F,'Consultants - By Rep'!$A108,'Opportunities - Raw'!$B:$B,"&gt;="&amp;'Consultants - By Rep'!$B$4)</f>
        <v>0</v>
      </c>
      <c r="AA108" s="36">
        <f ca="1">COUNTIFS('Opportunities - Raw'!$F:$F,'Consultants - By Rep'!$A108,'Opportunities - Raw'!$H:$H,"&gt;="&amp;'Consultants - By Rep'!$B$4)</f>
        <v>0</v>
      </c>
      <c r="AB108" s="36">
        <f ca="1">COUNTIFS('CAD Appointments - Raw'!$H:$H,"Good to Go",'CAD Appointments - Raw'!$E:$E,'Consultants - By Rep'!$A108,'CAD Appointments - Raw'!$G:$G,"&gt;="&amp;'Consultants - By Rep'!$B$4)</f>
        <v>0</v>
      </c>
      <c r="AC108" s="10">
        <f ca="1">MIN(IFERROR(AB108/COUNTIFS('CAD Appointments - Raw'!$E:$E,'Consultants - By Rep'!$A108,'CAD Appointments - Raw'!$G:$G,"&gt;="&amp;'Consultants - By Rep'!$B$4),0),1)</f>
        <v>0</v>
      </c>
      <c r="AD108" s="37">
        <f ca="1">COUNTIFS('Opportunities - Raw'!$F:$F,'Consultants - By Rep'!$A108,'Opportunities - Raw'!$I:$I,"&gt;="&amp;'Consultants - By Rep'!$B$4)</f>
        <v>0</v>
      </c>
    </row>
    <row r="109" spans="1:30" x14ac:dyDescent="0.3">
      <c r="A109" s="6"/>
      <c r="B109" s="21"/>
    </row>
    <row r="110" spans="1:30" x14ac:dyDescent="0.3">
      <c r="A110" s="6"/>
      <c r="B110" s="21"/>
    </row>
    <row r="111" spans="1:30" x14ac:dyDescent="0.3">
      <c r="A111" s="6"/>
      <c r="B111" s="21"/>
    </row>
    <row r="112" spans="1:30" x14ac:dyDescent="0.3">
      <c r="A112" s="6"/>
      <c r="B112" s="21"/>
    </row>
    <row r="113" spans="1:2" x14ac:dyDescent="0.3">
      <c r="A113" s="6"/>
      <c r="B113" s="21"/>
    </row>
    <row r="114" spans="1:2" x14ac:dyDescent="0.3">
      <c r="A114" s="6"/>
      <c r="B114" s="21"/>
    </row>
    <row r="115" spans="1:2" x14ac:dyDescent="0.3">
      <c r="A115" s="6"/>
      <c r="B115" s="21"/>
    </row>
    <row r="116" spans="1:2" x14ac:dyDescent="0.3">
      <c r="A116" s="6"/>
      <c r="B116" s="21"/>
    </row>
    <row r="117" spans="1:2" x14ac:dyDescent="0.3">
      <c r="A117" s="6"/>
      <c r="B117" s="21"/>
    </row>
    <row r="118" spans="1:2" x14ac:dyDescent="0.3">
      <c r="A118" s="6"/>
      <c r="B118" s="21"/>
    </row>
    <row r="119" spans="1:2" x14ac:dyDescent="0.3">
      <c r="A119" s="6"/>
      <c r="B119" s="21"/>
    </row>
    <row r="120" spans="1:2" x14ac:dyDescent="0.3">
      <c r="A120" s="6"/>
      <c r="B120" s="21"/>
    </row>
    <row r="121" spans="1:2" x14ac:dyDescent="0.3">
      <c r="A121" s="6"/>
      <c r="B121" s="21"/>
    </row>
    <row r="122" spans="1:2" x14ac:dyDescent="0.3">
      <c r="A122" s="6"/>
      <c r="B122" s="21"/>
    </row>
    <row r="123" spans="1:2" x14ac:dyDescent="0.3">
      <c r="A123" s="6"/>
      <c r="B123" s="21"/>
    </row>
    <row r="124" spans="1:2" x14ac:dyDescent="0.3">
      <c r="A124" s="6"/>
      <c r="B124" s="21"/>
    </row>
    <row r="125" spans="1:2" x14ac:dyDescent="0.3">
      <c r="A125" s="6"/>
      <c r="B125" s="21"/>
    </row>
    <row r="126" spans="1:2" x14ac:dyDescent="0.3">
      <c r="A126" s="6"/>
      <c r="B126" s="21"/>
    </row>
    <row r="127" spans="1:2" x14ac:dyDescent="0.3">
      <c r="A127" s="6"/>
      <c r="B127" s="21"/>
    </row>
    <row r="128" spans="1:2" x14ac:dyDescent="0.3">
      <c r="A128" s="6"/>
      <c r="B128" s="21"/>
    </row>
    <row r="129" spans="1:2" x14ac:dyDescent="0.3">
      <c r="A129" s="6"/>
      <c r="B129" s="21"/>
    </row>
    <row r="130" spans="1:2" x14ac:dyDescent="0.3">
      <c r="A130" s="6"/>
      <c r="B130" s="21"/>
    </row>
    <row r="131" spans="1:2" x14ac:dyDescent="0.3">
      <c r="A131" s="6"/>
      <c r="B131" s="21"/>
    </row>
    <row r="132" spans="1:2" x14ac:dyDescent="0.3">
      <c r="A132" s="6"/>
      <c r="B132" s="21"/>
    </row>
    <row r="133" spans="1:2" x14ac:dyDescent="0.3">
      <c r="A133" s="6"/>
      <c r="B133" s="21"/>
    </row>
    <row r="134" spans="1:2" x14ac:dyDescent="0.3">
      <c r="A134" s="6"/>
      <c r="B134" s="21"/>
    </row>
    <row r="135" spans="1:2" x14ac:dyDescent="0.3">
      <c r="A135" s="6"/>
      <c r="B135" s="21"/>
    </row>
    <row r="136" spans="1:2" x14ac:dyDescent="0.3">
      <c r="A136" s="6"/>
      <c r="B136" s="21"/>
    </row>
    <row r="137" spans="1:2" x14ac:dyDescent="0.3">
      <c r="A137" s="6"/>
      <c r="B137" s="21"/>
    </row>
    <row r="138" spans="1:2" x14ac:dyDescent="0.3">
      <c r="A138" s="6"/>
      <c r="B138" s="21"/>
    </row>
    <row r="139" spans="1:2" x14ac:dyDescent="0.3">
      <c r="A139" s="6"/>
      <c r="B139" s="21"/>
    </row>
    <row r="140" spans="1:2" x14ac:dyDescent="0.3">
      <c r="A140" s="6"/>
      <c r="B140" s="21"/>
    </row>
    <row r="141" spans="1:2" x14ac:dyDescent="0.3">
      <c r="A141" s="6"/>
      <c r="B141" s="21"/>
    </row>
    <row r="142" spans="1:2" x14ac:dyDescent="0.3">
      <c r="A142" s="6"/>
      <c r="B142" s="21"/>
    </row>
    <row r="143" spans="1:2" x14ac:dyDescent="0.3">
      <c r="A143" s="6"/>
      <c r="B143" s="21"/>
    </row>
    <row r="144" spans="1:2" x14ac:dyDescent="0.3">
      <c r="A144" s="6"/>
      <c r="B144" s="21"/>
    </row>
    <row r="145" spans="1:2" x14ac:dyDescent="0.3">
      <c r="A145" s="6"/>
      <c r="B145" s="21"/>
    </row>
    <row r="146" spans="1:2" x14ac:dyDescent="0.3">
      <c r="A146" s="6"/>
      <c r="B146" s="21"/>
    </row>
    <row r="147" spans="1:2" x14ac:dyDescent="0.3">
      <c r="A147" s="6"/>
      <c r="B147" s="21"/>
    </row>
    <row r="148" spans="1:2" x14ac:dyDescent="0.3">
      <c r="A148" s="6"/>
      <c r="B148" s="21"/>
    </row>
    <row r="149" spans="1:2" x14ac:dyDescent="0.3">
      <c r="A149" s="6"/>
      <c r="B149" s="21"/>
    </row>
    <row r="150" spans="1:2" x14ac:dyDescent="0.3">
      <c r="A150" s="6"/>
      <c r="B150" s="21"/>
    </row>
    <row r="151" spans="1:2" x14ac:dyDescent="0.3">
      <c r="A151" s="6"/>
      <c r="B151" s="21"/>
    </row>
    <row r="152" spans="1:2" x14ac:dyDescent="0.3">
      <c r="A152" s="6"/>
      <c r="B152" s="21"/>
    </row>
    <row r="153" spans="1:2" x14ac:dyDescent="0.3">
      <c r="A153" s="6"/>
      <c r="B153" s="21"/>
    </row>
    <row r="154" spans="1:2" x14ac:dyDescent="0.3">
      <c r="A154" s="6"/>
      <c r="B154" s="21"/>
    </row>
    <row r="155" spans="1:2" x14ac:dyDescent="0.3">
      <c r="A155" s="6"/>
      <c r="B155" s="21"/>
    </row>
    <row r="156" spans="1:2" x14ac:dyDescent="0.3">
      <c r="A156" s="6"/>
      <c r="B156" s="21"/>
    </row>
    <row r="157" spans="1:2" x14ac:dyDescent="0.3">
      <c r="A157" s="6"/>
      <c r="B157" s="21"/>
    </row>
    <row r="158" spans="1:2" x14ac:dyDescent="0.3">
      <c r="A158" s="6"/>
      <c r="B158" s="21"/>
    </row>
    <row r="159" spans="1:2" ht="15" customHeight="1" x14ac:dyDescent="0.3">
      <c r="A159" s="6"/>
      <c r="B159" s="21"/>
    </row>
    <row r="160" spans="1:2" x14ac:dyDescent="0.3">
      <c r="A160" s="6"/>
    </row>
    <row r="161" spans="1:1" x14ac:dyDescent="0.3">
      <c r="A161" s="6"/>
    </row>
    <row r="162" spans="1:1" x14ac:dyDescent="0.3">
      <c r="A162" s="6"/>
    </row>
    <row r="163" spans="1:1" x14ac:dyDescent="0.3">
      <c r="A163" s="6"/>
    </row>
    <row r="164" spans="1:1" x14ac:dyDescent="0.3">
      <c r="A164" s="6"/>
    </row>
    <row r="165" spans="1:1" x14ac:dyDescent="0.3">
      <c r="A165" s="6"/>
    </row>
    <row r="166" spans="1:1" x14ac:dyDescent="0.3">
      <c r="A166" s="6"/>
    </row>
    <row r="167" spans="1:1" x14ac:dyDescent="0.3">
      <c r="A167" s="6"/>
    </row>
    <row r="168" spans="1:1" x14ac:dyDescent="0.3">
      <c r="A168" s="6"/>
    </row>
    <row r="169" spans="1:1" x14ac:dyDescent="0.3">
      <c r="A169" s="6"/>
    </row>
    <row r="170" spans="1:1" x14ac:dyDescent="0.3">
      <c r="A170" s="6"/>
    </row>
    <row r="171" spans="1:1" x14ac:dyDescent="0.3">
      <c r="A171" s="6"/>
    </row>
    <row r="172" spans="1:1" x14ac:dyDescent="0.3">
      <c r="A172" s="6"/>
    </row>
    <row r="173" spans="1:1" x14ac:dyDescent="0.3">
      <c r="A173" s="6"/>
    </row>
    <row r="174" spans="1:1" x14ac:dyDescent="0.3">
      <c r="A174" s="6"/>
    </row>
    <row r="175" spans="1:1" x14ac:dyDescent="0.3">
      <c r="A175" s="6"/>
    </row>
    <row r="176" spans="1:1" x14ac:dyDescent="0.3">
      <c r="A176" s="6"/>
    </row>
    <row r="177" spans="1:1" x14ac:dyDescent="0.3">
      <c r="A177" s="6"/>
    </row>
    <row r="178" spans="1:1" x14ac:dyDescent="0.3">
      <c r="A178" s="6"/>
    </row>
    <row r="179" spans="1:1" x14ac:dyDescent="0.3">
      <c r="A179" s="6"/>
    </row>
    <row r="180" spans="1:1" x14ac:dyDescent="0.3">
      <c r="A180" s="6"/>
    </row>
    <row r="181" spans="1:1" x14ac:dyDescent="0.3">
      <c r="A181" s="6"/>
    </row>
    <row r="182" spans="1:1" x14ac:dyDescent="0.3">
      <c r="A182" s="6"/>
    </row>
    <row r="183" spans="1:1" x14ac:dyDescent="0.3">
      <c r="A183" s="6"/>
    </row>
    <row r="184" spans="1:1" x14ac:dyDescent="0.3">
      <c r="A184" s="6"/>
    </row>
    <row r="185" spans="1:1" x14ac:dyDescent="0.3">
      <c r="A185" s="6"/>
    </row>
    <row r="186" spans="1:1" x14ac:dyDescent="0.3">
      <c r="A186" s="6"/>
    </row>
    <row r="187" spans="1:1" x14ac:dyDescent="0.3">
      <c r="A187" s="6"/>
    </row>
    <row r="188" spans="1:1" x14ac:dyDescent="0.3">
      <c r="A188" s="6"/>
    </row>
    <row r="189" spans="1:1" x14ac:dyDescent="0.3">
      <c r="A189" s="6"/>
    </row>
    <row r="190" spans="1:1" x14ac:dyDescent="0.3">
      <c r="A190" s="6"/>
    </row>
    <row r="191" spans="1:1" x14ac:dyDescent="0.3">
      <c r="A191" s="6"/>
    </row>
    <row r="192" spans="1:1" x14ac:dyDescent="0.3">
      <c r="A192" s="6"/>
    </row>
    <row r="193" spans="1:1" x14ac:dyDescent="0.3">
      <c r="A193" s="6"/>
    </row>
    <row r="194" spans="1:1" x14ac:dyDescent="0.3">
      <c r="A194" s="6"/>
    </row>
    <row r="195" spans="1:1" x14ac:dyDescent="0.3">
      <c r="A195" s="6"/>
    </row>
    <row r="196" spans="1:1" x14ac:dyDescent="0.3">
      <c r="A196" s="6"/>
    </row>
    <row r="197" spans="1:1" x14ac:dyDescent="0.3">
      <c r="A197" s="6"/>
    </row>
    <row r="198" spans="1:1" x14ac:dyDescent="0.3">
      <c r="A198" s="6"/>
    </row>
    <row r="199" spans="1:1" x14ac:dyDescent="0.3">
      <c r="A199" s="6"/>
    </row>
    <row r="200" spans="1:1" x14ac:dyDescent="0.3">
      <c r="A200" s="6"/>
    </row>
    <row r="201" spans="1:1" x14ac:dyDescent="0.3">
      <c r="A201" s="6"/>
    </row>
    <row r="202" spans="1:1" x14ac:dyDescent="0.3">
      <c r="A202" s="6"/>
    </row>
    <row r="203" spans="1:1" x14ac:dyDescent="0.3">
      <c r="A203" s="6"/>
    </row>
    <row r="204" spans="1:1" x14ac:dyDescent="0.3">
      <c r="A204" s="6"/>
    </row>
    <row r="205" spans="1:1" x14ac:dyDescent="0.3">
      <c r="A205" s="6"/>
    </row>
    <row r="206" spans="1:1" x14ac:dyDescent="0.3">
      <c r="A206" s="6"/>
    </row>
    <row r="207" spans="1:1" x14ac:dyDescent="0.3">
      <c r="A207" s="6"/>
    </row>
    <row r="208" spans="1:1" x14ac:dyDescent="0.3">
      <c r="A208" s="6"/>
    </row>
    <row r="209" spans="1:1" x14ac:dyDescent="0.3">
      <c r="A209" s="6"/>
    </row>
    <row r="210" spans="1:1" x14ac:dyDescent="0.3">
      <c r="A210" s="6"/>
    </row>
    <row r="211" spans="1:1" x14ac:dyDescent="0.3">
      <c r="A211" s="6"/>
    </row>
    <row r="212" spans="1:1" x14ac:dyDescent="0.3">
      <c r="A212" s="6"/>
    </row>
    <row r="213" spans="1:1" x14ac:dyDescent="0.3">
      <c r="A213" s="6"/>
    </row>
    <row r="214" spans="1:1" x14ac:dyDescent="0.3">
      <c r="A214" s="6"/>
    </row>
    <row r="215" spans="1:1" x14ac:dyDescent="0.3">
      <c r="A215" s="6"/>
    </row>
    <row r="216" spans="1:1" x14ac:dyDescent="0.3">
      <c r="A216" s="6"/>
    </row>
    <row r="217" spans="1:1" x14ac:dyDescent="0.3">
      <c r="A217" s="6"/>
    </row>
    <row r="218" spans="1:1" x14ac:dyDescent="0.3">
      <c r="A218" s="6"/>
    </row>
    <row r="219" spans="1:1" x14ac:dyDescent="0.3">
      <c r="A219" s="6"/>
    </row>
    <row r="220" spans="1:1" x14ac:dyDescent="0.3">
      <c r="A220" s="6"/>
    </row>
    <row r="221" spans="1:1" x14ac:dyDescent="0.3">
      <c r="A221" s="6"/>
    </row>
    <row r="222" spans="1:1" x14ac:dyDescent="0.3">
      <c r="A222" s="6"/>
    </row>
    <row r="223" spans="1:1" x14ac:dyDescent="0.3">
      <c r="A223" s="6"/>
    </row>
    <row r="224" spans="1:1" x14ac:dyDescent="0.3">
      <c r="A224" s="6"/>
    </row>
    <row r="225" spans="1:1" x14ac:dyDescent="0.3">
      <c r="A225" s="6"/>
    </row>
    <row r="226" spans="1:1" x14ac:dyDescent="0.3">
      <c r="A226" s="6"/>
    </row>
    <row r="227" spans="1:1" x14ac:dyDescent="0.3">
      <c r="A227" s="6"/>
    </row>
    <row r="228" spans="1:1" x14ac:dyDescent="0.3">
      <c r="A228" s="6"/>
    </row>
    <row r="229" spans="1:1" x14ac:dyDescent="0.3">
      <c r="A229" s="6"/>
    </row>
    <row r="230" spans="1:1" x14ac:dyDescent="0.3">
      <c r="A230" s="6"/>
    </row>
    <row r="231" spans="1:1" x14ac:dyDescent="0.3">
      <c r="A231" s="6"/>
    </row>
    <row r="232" spans="1:1" x14ac:dyDescent="0.3">
      <c r="A232" s="6"/>
    </row>
    <row r="233" spans="1:1" x14ac:dyDescent="0.3">
      <c r="A233" s="6"/>
    </row>
    <row r="234" spans="1:1" x14ac:dyDescent="0.3">
      <c r="A234" s="6"/>
    </row>
    <row r="235" spans="1:1" x14ac:dyDescent="0.3">
      <c r="A235" s="6"/>
    </row>
    <row r="236" spans="1:1" x14ac:dyDescent="0.3">
      <c r="A236" s="6"/>
    </row>
    <row r="237" spans="1:1" x14ac:dyDescent="0.3">
      <c r="A237" s="6"/>
    </row>
    <row r="238" spans="1:1" x14ac:dyDescent="0.3">
      <c r="A238" s="6"/>
    </row>
    <row r="239" spans="1:1" x14ac:dyDescent="0.3">
      <c r="A239" s="6"/>
    </row>
    <row r="240" spans="1:1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  <row r="244" spans="1:1" x14ac:dyDescent="0.3">
      <c r="A244" s="6"/>
    </row>
    <row r="245" spans="1:1" x14ac:dyDescent="0.3">
      <c r="A245" s="6"/>
    </row>
    <row r="246" spans="1:1" x14ac:dyDescent="0.3">
      <c r="A246" s="6"/>
    </row>
    <row r="247" spans="1:1" x14ac:dyDescent="0.3">
      <c r="A247" s="6"/>
    </row>
    <row r="248" spans="1:1" x14ac:dyDescent="0.3">
      <c r="A248" s="6"/>
    </row>
    <row r="249" spans="1:1" x14ac:dyDescent="0.3">
      <c r="A249" s="6"/>
    </row>
    <row r="250" spans="1:1" x14ac:dyDescent="0.3">
      <c r="A250" s="6"/>
    </row>
    <row r="251" spans="1:1" x14ac:dyDescent="0.3">
      <c r="A251" s="6"/>
    </row>
    <row r="252" spans="1:1" x14ac:dyDescent="0.3">
      <c r="A252" s="6"/>
    </row>
    <row r="253" spans="1:1" x14ac:dyDescent="0.3">
      <c r="A253" s="6"/>
    </row>
    <row r="254" spans="1:1" x14ac:dyDescent="0.3">
      <c r="A254" s="6"/>
    </row>
    <row r="255" spans="1:1" x14ac:dyDescent="0.3">
      <c r="A255" s="6"/>
    </row>
    <row r="256" spans="1:1" x14ac:dyDescent="0.3">
      <c r="A256" s="6"/>
    </row>
    <row r="257" spans="1:1" x14ac:dyDescent="0.3">
      <c r="A257" s="6"/>
    </row>
    <row r="258" spans="1:1" x14ac:dyDescent="0.3">
      <c r="A258" s="6"/>
    </row>
    <row r="259" spans="1:1" x14ac:dyDescent="0.3">
      <c r="A259" s="6"/>
    </row>
    <row r="260" spans="1:1" x14ac:dyDescent="0.3">
      <c r="A260" s="6"/>
    </row>
    <row r="261" spans="1:1" x14ac:dyDescent="0.3">
      <c r="A261" s="6"/>
    </row>
    <row r="262" spans="1:1" x14ac:dyDescent="0.3">
      <c r="A262" s="6"/>
    </row>
    <row r="263" spans="1:1" x14ac:dyDescent="0.3">
      <c r="A263" s="6"/>
    </row>
    <row r="264" spans="1:1" x14ac:dyDescent="0.3">
      <c r="A264" s="6"/>
    </row>
    <row r="265" spans="1:1" x14ac:dyDescent="0.3">
      <c r="A265" s="6"/>
    </row>
    <row r="266" spans="1:1" x14ac:dyDescent="0.3">
      <c r="A266" s="6"/>
    </row>
    <row r="267" spans="1:1" x14ac:dyDescent="0.3">
      <c r="A267" s="6"/>
    </row>
    <row r="268" spans="1:1" x14ac:dyDescent="0.3">
      <c r="A268" s="6"/>
    </row>
    <row r="269" spans="1:1" x14ac:dyDescent="0.3">
      <c r="A269" s="6"/>
    </row>
    <row r="270" spans="1:1" x14ac:dyDescent="0.3">
      <c r="A270" s="6"/>
    </row>
    <row r="271" spans="1:1" x14ac:dyDescent="0.3">
      <c r="A271" s="6"/>
    </row>
    <row r="272" spans="1:1" x14ac:dyDescent="0.3">
      <c r="A272" s="6"/>
    </row>
    <row r="273" spans="1:1" x14ac:dyDescent="0.3">
      <c r="A273" s="6"/>
    </row>
    <row r="274" spans="1:1" x14ac:dyDescent="0.3">
      <c r="A274" s="6"/>
    </row>
  </sheetData>
  <pageMargins left="0.7" right="0.7" top="0.75" bottom="0.75" header="0.3" footer="0.3"/>
  <pageSetup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6"/>
  <sheetViews>
    <sheetView workbookViewId="0"/>
  </sheetViews>
  <sheetFormatPr defaultRowHeight="14.4" x14ac:dyDescent="0.3"/>
  <sheetData>
    <row r="1" spans="1:5" x14ac:dyDescent="0.3">
      <c r="A1" t="s">
        <v>174</v>
      </c>
      <c r="B1" t="s">
        <v>175</v>
      </c>
      <c r="C1" t="s">
        <v>176</v>
      </c>
      <c r="D1" t="s">
        <v>177</v>
      </c>
      <c r="E1" t="s">
        <v>178</v>
      </c>
    </row>
    <row r="2" spans="1:5" x14ac:dyDescent="0.3">
      <c r="A2" t="s">
        <v>41</v>
      </c>
      <c r="B2" t="s">
        <v>179</v>
      </c>
      <c r="C2" t="s">
        <v>25</v>
      </c>
      <c r="E2" t="b">
        <v>0</v>
      </c>
    </row>
    <row r="3" spans="1:5" x14ac:dyDescent="0.3">
      <c r="A3" t="s">
        <v>135</v>
      </c>
      <c r="B3" t="s">
        <v>180</v>
      </c>
      <c r="D3" t="s">
        <v>22</v>
      </c>
      <c r="E3" t="b">
        <v>0</v>
      </c>
    </row>
    <row r="4" spans="1:5" x14ac:dyDescent="0.3">
      <c r="A4" t="s">
        <v>181</v>
      </c>
      <c r="B4" t="s">
        <v>182</v>
      </c>
      <c r="E4" t="b">
        <v>0</v>
      </c>
    </row>
    <row r="5" spans="1:5" x14ac:dyDescent="0.3">
      <c r="A5" t="s">
        <v>42</v>
      </c>
      <c r="B5" t="s">
        <v>183</v>
      </c>
      <c r="C5" t="s">
        <v>25</v>
      </c>
      <c r="E5" t="b">
        <v>0</v>
      </c>
    </row>
    <row r="6" spans="1:5" x14ac:dyDescent="0.3">
      <c r="A6" t="s">
        <v>43</v>
      </c>
      <c r="B6" t="s">
        <v>183</v>
      </c>
      <c r="C6" t="s">
        <v>26</v>
      </c>
      <c r="E6" t="b">
        <v>0</v>
      </c>
    </row>
    <row r="7" spans="1:5" x14ac:dyDescent="0.3">
      <c r="A7" t="s">
        <v>184</v>
      </c>
      <c r="B7" t="s">
        <v>185</v>
      </c>
      <c r="E7" t="b">
        <v>0</v>
      </c>
    </row>
    <row r="8" spans="1:5" x14ac:dyDescent="0.3">
      <c r="A8" t="s">
        <v>186</v>
      </c>
      <c r="B8" t="s">
        <v>182</v>
      </c>
      <c r="E8" t="b">
        <v>0</v>
      </c>
    </row>
    <row r="9" spans="1:5" x14ac:dyDescent="0.3">
      <c r="A9" t="s">
        <v>187</v>
      </c>
      <c r="E9" t="b">
        <v>0</v>
      </c>
    </row>
    <row r="10" spans="1:5" x14ac:dyDescent="0.3">
      <c r="A10" t="s">
        <v>188</v>
      </c>
      <c r="E10" t="b">
        <v>0</v>
      </c>
    </row>
    <row r="11" spans="1:5" x14ac:dyDescent="0.3">
      <c r="A11" t="s">
        <v>189</v>
      </c>
      <c r="E11" t="b">
        <v>0</v>
      </c>
    </row>
    <row r="12" spans="1:5" x14ac:dyDescent="0.3">
      <c r="A12" t="s">
        <v>136</v>
      </c>
      <c r="B12" t="s">
        <v>180</v>
      </c>
      <c r="D12" t="s">
        <v>25</v>
      </c>
      <c r="E12" t="b">
        <v>0</v>
      </c>
    </row>
    <row r="13" spans="1:5" x14ac:dyDescent="0.3">
      <c r="A13" t="s">
        <v>137</v>
      </c>
      <c r="B13" t="s">
        <v>185</v>
      </c>
      <c r="D13" t="s">
        <v>26</v>
      </c>
      <c r="E13" t="b">
        <v>1</v>
      </c>
    </row>
    <row r="14" spans="1:5" x14ac:dyDescent="0.3">
      <c r="A14" t="s">
        <v>44</v>
      </c>
      <c r="B14" t="s">
        <v>179</v>
      </c>
      <c r="C14" t="s">
        <v>22</v>
      </c>
      <c r="E14" t="b">
        <v>0</v>
      </c>
    </row>
    <row r="15" spans="1:5" x14ac:dyDescent="0.3">
      <c r="A15" t="s">
        <v>190</v>
      </c>
      <c r="B15" t="s">
        <v>191</v>
      </c>
      <c r="E15" t="b">
        <v>0</v>
      </c>
    </row>
    <row r="16" spans="1:5" x14ac:dyDescent="0.3">
      <c r="A16" t="s">
        <v>192</v>
      </c>
      <c r="E16" t="b">
        <v>0</v>
      </c>
    </row>
    <row r="17" spans="1:5" x14ac:dyDescent="0.3">
      <c r="A17" t="s">
        <v>45</v>
      </c>
      <c r="B17" t="s">
        <v>193</v>
      </c>
      <c r="C17" t="s">
        <v>20</v>
      </c>
      <c r="E17" t="b">
        <v>0</v>
      </c>
    </row>
    <row r="18" spans="1:5" x14ac:dyDescent="0.3">
      <c r="A18" t="s">
        <v>46</v>
      </c>
      <c r="B18" t="s">
        <v>183</v>
      </c>
      <c r="C18" t="s">
        <v>20</v>
      </c>
      <c r="E18" t="b">
        <v>0</v>
      </c>
    </row>
    <row r="19" spans="1:5" x14ac:dyDescent="0.3">
      <c r="A19" t="s">
        <v>47</v>
      </c>
      <c r="B19" t="s">
        <v>183</v>
      </c>
      <c r="C19" t="s">
        <v>20</v>
      </c>
      <c r="E19" t="b">
        <v>0</v>
      </c>
    </row>
    <row r="20" spans="1:5" x14ac:dyDescent="0.3">
      <c r="A20" t="s">
        <v>194</v>
      </c>
      <c r="B20" t="s">
        <v>182</v>
      </c>
      <c r="E20" t="b">
        <v>0</v>
      </c>
    </row>
    <row r="21" spans="1:5" x14ac:dyDescent="0.3">
      <c r="A21" t="s">
        <v>195</v>
      </c>
      <c r="B21" t="s">
        <v>182</v>
      </c>
      <c r="E21" t="b">
        <v>0</v>
      </c>
    </row>
    <row r="22" spans="1:5" x14ac:dyDescent="0.3">
      <c r="A22" t="s">
        <v>196</v>
      </c>
      <c r="B22" t="s">
        <v>182</v>
      </c>
      <c r="E22" t="b">
        <v>0</v>
      </c>
    </row>
    <row r="23" spans="1:5" x14ac:dyDescent="0.3">
      <c r="A23" t="s">
        <v>48</v>
      </c>
      <c r="B23" t="s">
        <v>197</v>
      </c>
      <c r="C23" t="s">
        <v>24</v>
      </c>
      <c r="E23" t="b">
        <v>0</v>
      </c>
    </row>
    <row r="24" spans="1:5" x14ac:dyDescent="0.3">
      <c r="A24" t="s">
        <v>138</v>
      </c>
      <c r="B24" t="s">
        <v>180</v>
      </c>
      <c r="D24" t="s">
        <v>26</v>
      </c>
      <c r="E24" t="b">
        <v>0</v>
      </c>
    </row>
    <row r="25" spans="1:5" x14ac:dyDescent="0.3">
      <c r="A25" t="s">
        <v>139</v>
      </c>
      <c r="B25" t="s">
        <v>180</v>
      </c>
      <c r="D25" t="s">
        <v>26</v>
      </c>
      <c r="E25" t="b">
        <v>1</v>
      </c>
    </row>
    <row r="26" spans="1:5" x14ac:dyDescent="0.3">
      <c r="A26" t="s">
        <v>49</v>
      </c>
      <c r="B26" t="s">
        <v>193</v>
      </c>
      <c r="C26" t="s">
        <v>26</v>
      </c>
      <c r="E26" t="b">
        <v>0</v>
      </c>
    </row>
    <row r="27" spans="1:5" x14ac:dyDescent="0.3">
      <c r="A27" t="s">
        <v>50</v>
      </c>
      <c r="B27" t="s">
        <v>183</v>
      </c>
      <c r="C27" t="s">
        <v>26</v>
      </c>
      <c r="E27" t="b">
        <v>0</v>
      </c>
    </row>
    <row r="28" spans="1:5" x14ac:dyDescent="0.3">
      <c r="A28" t="s">
        <v>198</v>
      </c>
      <c r="B28" t="s">
        <v>199</v>
      </c>
      <c r="E28" t="b">
        <v>0</v>
      </c>
    </row>
    <row r="29" spans="1:5" x14ac:dyDescent="0.3">
      <c r="A29" t="s">
        <v>200</v>
      </c>
      <c r="B29" t="s">
        <v>199</v>
      </c>
      <c r="E29" t="b">
        <v>0</v>
      </c>
    </row>
    <row r="30" spans="1:5" x14ac:dyDescent="0.3">
      <c r="A30" t="s">
        <v>201</v>
      </c>
      <c r="B30" t="s">
        <v>199</v>
      </c>
      <c r="E30" t="b">
        <v>0</v>
      </c>
    </row>
    <row r="31" spans="1:5" x14ac:dyDescent="0.3">
      <c r="A31" t="s">
        <v>202</v>
      </c>
      <c r="B31" t="s">
        <v>199</v>
      </c>
      <c r="E31" t="b">
        <v>0</v>
      </c>
    </row>
    <row r="32" spans="1:5" x14ac:dyDescent="0.3">
      <c r="A32" t="s">
        <v>203</v>
      </c>
      <c r="B32" t="s">
        <v>199</v>
      </c>
      <c r="E32" t="b">
        <v>0</v>
      </c>
    </row>
    <row r="33" spans="1:5" x14ac:dyDescent="0.3">
      <c r="A33" t="s">
        <v>204</v>
      </c>
      <c r="B33" t="s">
        <v>199</v>
      </c>
      <c r="E33" t="b">
        <v>0</v>
      </c>
    </row>
    <row r="34" spans="1:5" x14ac:dyDescent="0.3">
      <c r="A34" t="s">
        <v>205</v>
      </c>
      <c r="B34" t="s">
        <v>199</v>
      </c>
      <c r="E34" t="b">
        <v>0</v>
      </c>
    </row>
    <row r="35" spans="1:5" x14ac:dyDescent="0.3">
      <c r="A35" t="s">
        <v>206</v>
      </c>
      <c r="B35" t="s">
        <v>199</v>
      </c>
      <c r="E35" t="b">
        <v>0</v>
      </c>
    </row>
    <row r="36" spans="1:5" x14ac:dyDescent="0.3">
      <c r="A36" t="s">
        <v>207</v>
      </c>
      <c r="B36" t="s">
        <v>199</v>
      </c>
      <c r="E36" t="b">
        <v>0</v>
      </c>
    </row>
    <row r="37" spans="1:5" x14ac:dyDescent="0.3">
      <c r="A37" t="s">
        <v>208</v>
      </c>
      <c r="B37" t="s">
        <v>199</v>
      </c>
      <c r="E37" t="b">
        <v>0</v>
      </c>
    </row>
    <row r="38" spans="1:5" x14ac:dyDescent="0.3">
      <c r="A38" t="s">
        <v>209</v>
      </c>
      <c r="B38" t="s">
        <v>199</v>
      </c>
      <c r="E38" t="b">
        <v>0</v>
      </c>
    </row>
    <row r="39" spans="1:5" x14ac:dyDescent="0.3">
      <c r="A39" t="s">
        <v>210</v>
      </c>
      <c r="B39" t="s">
        <v>199</v>
      </c>
      <c r="E39" t="b">
        <v>0</v>
      </c>
    </row>
    <row r="40" spans="1:5" x14ac:dyDescent="0.3">
      <c r="A40" t="s">
        <v>211</v>
      </c>
      <c r="B40" t="s">
        <v>199</v>
      </c>
      <c r="E40" t="b">
        <v>0</v>
      </c>
    </row>
    <row r="41" spans="1:5" x14ac:dyDescent="0.3">
      <c r="A41" t="s">
        <v>212</v>
      </c>
      <c r="B41" t="s">
        <v>199</v>
      </c>
      <c r="E41" t="b">
        <v>0</v>
      </c>
    </row>
    <row r="42" spans="1:5" x14ac:dyDescent="0.3">
      <c r="A42" t="s">
        <v>213</v>
      </c>
      <c r="B42" t="s">
        <v>199</v>
      </c>
      <c r="E42" t="b">
        <v>0</v>
      </c>
    </row>
    <row r="43" spans="1:5" x14ac:dyDescent="0.3">
      <c r="A43" t="s">
        <v>214</v>
      </c>
      <c r="B43" t="s">
        <v>199</v>
      </c>
      <c r="E43" t="b">
        <v>0</v>
      </c>
    </row>
    <row r="44" spans="1:5" x14ac:dyDescent="0.3">
      <c r="A44" t="s">
        <v>215</v>
      </c>
      <c r="B44" t="s">
        <v>199</v>
      </c>
      <c r="E44" t="b">
        <v>0</v>
      </c>
    </row>
    <row r="45" spans="1:5" x14ac:dyDescent="0.3">
      <c r="A45" t="s">
        <v>216</v>
      </c>
      <c r="B45" t="s">
        <v>199</v>
      </c>
      <c r="E45" t="b">
        <v>0</v>
      </c>
    </row>
    <row r="46" spans="1:5" x14ac:dyDescent="0.3">
      <c r="A46" t="s">
        <v>217</v>
      </c>
      <c r="B46" t="s">
        <v>199</v>
      </c>
      <c r="E46" t="b">
        <v>0</v>
      </c>
    </row>
    <row r="47" spans="1:5" x14ac:dyDescent="0.3">
      <c r="A47" t="s">
        <v>218</v>
      </c>
      <c r="B47" t="s">
        <v>199</v>
      </c>
      <c r="E47" t="b">
        <v>0</v>
      </c>
    </row>
    <row r="48" spans="1:5" x14ac:dyDescent="0.3">
      <c r="A48" t="s">
        <v>219</v>
      </c>
      <c r="B48" t="s">
        <v>199</v>
      </c>
      <c r="E48" t="b">
        <v>0</v>
      </c>
    </row>
    <row r="49" spans="1:5" x14ac:dyDescent="0.3">
      <c r="A49" t="s">
        <v>220</v>
      </c>
      <c r="B49" t="s">
        <v>199</v>
      </c>
      <c r="E49" t="b">
        <v>0</v>
      </c>
    </row>
    <row r="50" spans="1:5" x14ac:dyDescent="0.3">
      <c r="A50" t="s">
        <v>221</v>
      </c>
      <c r="B50" t="s">
        <v>199</v>
      </c>
      <c r="E50" t="b">
        <v>0</v>
      </c>
    </row>
    <row r="51" spans="1:5" x14ac:dyDescent="0.3">
      <c r="A51" t="s">
        <v>222</v>
      </c>
      <c r="B51" t="s">
        <v>199</v>
      </c>
      <c r="E51" t="b">
        <v>0</v>
      </c>
    </row>
    <row r="52" spans="1:5" x14ac:dyDescent="0.3">
      <c r="A52" t="s">
        <v>223</v>
      </c>
      <c r="B52" t="s">
        <v>199</v>
      </c>
      <c r="E52" t="b">
        <v>0</v>
      </c>
    </row>
    <row r="53" spans="1:5" x14ac:dyDescent="0.3">
      <c r="A53" t="s">
        <v>224</v>
      </c>
      <c r="B53" t="s">
        <v>199</v>
      </c>
      <c r="E53" t="b">
        <v>0</v>
      </c>
    </row>
    <row r="54" spans="1:5" x14ac:dyDescent="0.3">
      <c r="A54" t="s">
        <v>225</v>
      </c>
      <c r="B54" t="s">
        <v>199</v>
      </c>
      <c r="E54" t="b">
        <v>0</v>
      </c>
    </row>
    <row r="55" spans="1:5" x14ac:dyDescent="0.3">
      <c r="A55" t="s">
        <v>226</v>
      </c>
      <c r="B55" t="s">
        <v>199</v>
      </c>
      <c r="E55" t="b">
        <v>0</v>
      </c>
    </row>
    <row r="56" spans="1:5" x14ac:dyDescent="0.3">
      <c r="A56" t="s">
        <v>227</v>
      </c>
      <c r="B56" t="s">
        <v>199</v>
      </c>
      <c r="E56" t="b">
        <v>0</v>
      </c>
    </row>
    <row r="57" spans="1:5" x14ac:dyDescent="0.3">
      <c r="A57" t="s">
        <v>228</v>
      </c>
      <c r="B57" t="s">
        <v>199</v>
      </c>
      <c r="E57" t="b">
        <v>0</v>
      </c>
    </row>
    <row r="58" spans="1:5" x14ac:dyDescent="0.3">
      <c r="A58" t="s">
        <v>229</v>
      </c>
      <c r="B58" t="s">
        <v>199</v>
      </c>
      <c r="E58" t="b">
        <v>0</v>
      </c>
    </row>
    <row r="59" spans="1:5" x14ac:dyDescent="0.3">
      <c r="A59" t="s">
        <v>230</v>
      </c>
      <c r="B59" t="s">
        <v>199</v>
      </c>
      <c r="E59" t="b">
        <v>0</v>
      </c>
    </row>
    <row r="60" spans="1:5" x14ac:dyDescent="0.3">
      <c r="A60" t="s">
        <v>231</v>
      </c>
      <c r="B60" t="s">
        <v>199</v>
      </c>
      <c r="E60" t="b">
        <v>0</v>
      </c>
    </row>
    <row r="61" spans="1:5" x14ac:dyDescent="0.3">
      <c r="A61" t="s">
        <v>232</v>
      </c>
      <c r="B61" t="s">
        <v>199</v>
      </c>
      <c r="E61" t="b">
        <v>0</v>
      </c>
    </row>
    <row r="62" spans="1:5" x14ac:dyDescent="0.3">
      <c r="A62" t="s">
        <v>233</v>
      </c>
      <c r="B62" t="s">
        <v>199</v>
      </c>
      <c r="E62" t="b">
        <v>0</v>
      </c>
    </row>
    <row r="63" spans="1:5" x14ac:dyDescent="0.3">
      <c r="A63" t="s">
        <v>234</v>
      </c>
      <c r="B63" t="s">
        <v>199</v>
      </c>
      <c r="E63" t="b">
        <v>0</v>
      </c>
    </row>
    <row r="64" spans="1:5" x14ac:dyDescent="0.3">
      <c r="A64" t="s">
        <v>235</v>
      </c>
      <c r="B64" t="s">
        <v>199</v>
      </c>
      <c r="E64" t="b">
        <v>0</v>
      </c>
    </row>
    <row r="65" spans="1:5" x14ac:dyDescent="0.3">
      <c r="A65" t="s">
        <v>236</v>
      </c>
      <c r="B65" t="s">
        <v>199</v>
      </c>
      <c r="E65" t="b">
        <v>0</v>
      </c>
    </row>
    <row r="66" spans="1:5" x14ac:dyDescent="0.3">
      <c r="A66" t="s">
        <v>237</v>
      </c>
      <c r="B66" t="s">
        <v>199</v>
      </c>
      <c r="E66" t="b">
        <v>0</v>
      </c>
    </row>
    <row r="67" spans="1:5" x14ac:dyDescent="0.3">
      <c r="A67" t="s">
        <v>238</v>
      </c>
      <c r="B67" t="s">
        <v>199</v>
      </c>
      <c r="E67" t="b">
        <v>0</v>
      </c>
    </row>
    <row r="68" spans="1:5" x14ac:dyDescent="0.3">
      <c r="A68" t="s">
        <v>239</v>
      </c>
      <c r="B68" t="s">
        <v>199</v>
      </c>
      <c r="E68" t="b">
        <v>0</v>
      </c>
    </row>
    <row r="69" spans="1:5" x14ac:dyDescent="0.3">
      <c r="A69" t="s">
        <v>240</v>
      </c>
      <c r="B69" t="s">
        <v>199</v>
      </c>
      <c r="E69" t="b">
        <v>0</v>
      </c>
    </row>
    <row r="70" spans="1:5" x14ac:dyDescent="0.3">
      <c r="A70" t="s">
        <v>241</v>
      </c>
      <c r="B70" t="s">
        <v>199</v>
      </c>
      <c r="E70" t="b">
        <v>0</v>
      </c>
    </row>
    <row r="71" spans="1:5" x14ac:dyDescent="0.3">
      <c r="A71" t="s">
        <v>51</v>
      </c>
      <c r="B71" t="s">
        <v>197</v>
      </c>
      <c r="C71" t="s">
        <v>23</v>
      </c>
      <c r="E71" t="b">
        <v>0</v>
      </c>
    </row>
    <row r="72" spans="1:5" x14ac:dyDescent="0.3">
      <c r="A72" t="s">
        <v>242</v>
      </c>
      <c r="B72" t="s">
        <v>182</v>
      </c>
      <c r="E72" t="b">
        <v>0</v>
      </c>
    </row>
    <row r="73" spans="1:5" x14ac:dyDescent="0.3">
      <c r="A73" t="s">
        <v>243</v>
      </c>
      <c r="B73" t="s">
        <v>182</v>
      </c>
      <c r="E73" t="b">
        <v>0</v>
      </c>
    </row>
    <row r="74" spans="1:5" x14ac:dyDescent="0.3">
      <c r="A74" t="s">
        <v>52</v>
      </c>
      <c r="B74" t="s">
        <v>183</v>
      </c>
      <c r="C74" t="s">
        <v>23</v>
      </c>
      <c r="E74" t="b">
        <v>0</v>
      </c>
    </row>
    <row r="75" spans="1:5" x14ac:dyDescent="0.3">
      <c r="A75" t="s">
        <v>53</v>
      </c>
      <c r="B75" t="s">
        <v>183</v>
      </c>
      <c r="C75" t="s">
        <v>26</v>
      </c>
      <c r="E75" t="b">
        <v>0</v>
      </c>
    </row>
    <row r="76" spans="1:5" x14ac:dyDescent="0.3">
      <c r="A76" t="s">
        <v>244</v>
      </c>
      <c r="B76" t="s">
        <v>199</v>
      </c>
      <c r="E76" t="b">
        <v>0</v>
      </c>
    </row>
    <row r="77" spans="1:5" x14ac:dyDescent="0.3">
      <c r="A77" t="s">
        <v>245</v>
      </c>
      <c r="B77" t="s">
        <v>182</v>
      </c>
      <c r="E77" t="b">
        <v>0</v>
      </c>
    </row>
    <row r="78" spans="1:5" x14ac:dyDescent="0.3">
      <c r="A78" t="s">
        <v>54</v>
      </c>
      <c r="B78" t="s">
        <v>183</v>
      </c>
      <c r="C78" t="s">
        <v>22</v>
      </c>
      <c r="E78" t="b">
        <v>0</v>
      </c>
    </row>
    <row r="79" spans="1:5" x14ac:dyDescent="0.3">
      <c r="A79" t="s">
        <v>55</v>
      </c>
      <c r="B79" t="s">
        <v>183</v>
      </c>
      <c r="C79" t="s">
        <v>20</v>
      </c>
      <c r="E79" t="b">
        <v>0</v>
      </c>
    </row>
    <row r="80" spans="1:5" x14ac:dyDescent="0.3">
      <c r="A80" t="s">
        <v>56</v>
      </c>
      <c r="B80" t="s">
        <v>183</v>
      </c>
      <c r="C80" t="s">
        <v>26</v>
      </c>
      <c r="E80" t="b">
        <v>0</v>
      </c>
    </row>
    <row r="81" spans="1:5" x14ac:dyDescent="0.3">
      <c r="A81" t="s">
        <v>57</v>
      </c>
      <c r="B81" t="s">
        <v>183</v>
      </c>
      <c r="C81" t="s">
        <v>25</v>
      </c>
      <c r="E81" t="b">
        <v>0</v>
      </c>
    </row>
    <row r="82" spans="1:5" x14ac:dyDescent="0.3">
      <c r="A82" t="s">
        <v>58</v>
      </c>
      <c r="B82" t="s">
        <v>183</v>
      </c>
      <c r="C82" t="s">
        <v>20</v>
      </c>
      <c r="E82" t="b">
        <v>0</v>
      </c>
    </row>
    <row r="83" spans="1:5" x14ac:dyDescent="0.3">
      <c r="A83" t="s">
        <v>59</v>
      </c>
      <c r="B83" t="s">
        <v>183</v>
      </c>
      <c r="C83" t="s">
        <v>23</v>
      </c>
      <c r="E83" t="b">
        <v>0</v>
      </c>
    </row>
    <row r="84" spans="1:5" x14ac:dyDescent="0.3">
      <c r="A84" t="s">
        <v>60</v>
      </c>
      <c r="B84" t="s">
        <v>183</v>
      </c>
      <c r="C84" t="s">
        <v>24</v>
      </c>
      <c r="E84" t="b">
        <v>0</v>
      </c>
    </row>
    <row r="85" spans="1:5" x14ac:dyDescent="0.3">
      <c r="A85" t="s">
        <v>246</v>
      </c>
      <c r="B85" t="s">
        <v>182</v>
      </c>
      <c r="E85" t="b">
        <v>0</v>
      </c>
    </row>
    <row r="86" spans="1:5" x14ac:dyDescent="0.3">
      <c r="A86" t="s">
        <v>247</v>
      </c>
      <c r="B86" t="s">
        <v>182</v>
      </c>
      <c r="E86" t="b">
        <v>0</v>
      </c>
    </row>
    <row r="87" spans="1:5" x14ac:dyDescent="0.3">
      <c r="A87" t="s">
        <v>248</v>
      </c>
      <c r="B87" t="s">
        <v>182</v>
      </c>
      <c r="E87" t="b">
        <v>0</v>
      </c>
    </row>
    <row r="88" spans="1:5" x14ac:dyDescent="0.3">
      <c r="A88" t="s">
        <v>61</v>
      </c>
      <c r="B88" t="s">
        <v>183</v>
      </c>
      <c r="C88" t="s">
        <v>20</v>
      </c>
      <c r="E88" t="b">
        <v>0</v>
      </c>
    </row>
    <row r="89" spans="1:5" x14ac:dyDescent="0.3">
      <c r="A89" t="s">
        <v>62</v>
      </c>
      <c r="B89" t="s">
        <v>183</v>
      </c>
      <c r="C89" t="s">
        <v>21</v>
      </c>
      <c r="E89" t="b">
        <v>0</v>
      </c>
    </row>
    <row r="90" spans="1:5" x14ac:dyDescent="0.3">
      <c r="A90" t="s">
        <v>140</v>
      </c>
      <c r="B90" t="s">
        <v>180</v>
      </c>
      <c r="D90" t="s">
        <v>20</v>
      </c>
      <c r="E90" t="b">
        <v>0</v>
      </c>
    </row>
    <row r="91" spans="1:5" x14ac:dyDescent="0.3">
      <c r="A91" t="s">
        <v>141</v>
      </c>
      <c r="B91" t="s">
        <v>180</v>
      </c>
      <c r="D91" t="s">
        <v>23</v>
      </c>
      <c r="E91" t="b">
        <v>0</v>
      </c>
    </row>
    <row r="92" spans="1:5" x14ac:dyDescent="0.3">
      <c r="A92" t="s">
        <v>63</v>
      </c>
      <c r="B92" t="s">
        <v>183</v>
      </c>
      <c r="C92" t="s">
        <v>26</v>
      </c>
      <c r="E92" t="b">
        <v>0</v>
      </c>
    </row>
    <row r="93" spans="1:5" x14ac:dyDescent="0.3">
      <c r="A93" t="s">
        <v>64</v>
      </c>
      <c r="B93" t="s">
        <v>180</v>
      </c>
      <c r="C93" t="s">
        <v>20</v>
      </c>
      <c r="D93" t="s">
        <v>20</v>
      </c>
      <c r="E93" t="b">
        <v>0</v>
      </c>
    </row>
    <row r="94" spans="1:5" x14ac:dyDescent="0.3">
      <c r="A94" t="s">
        <v>65</v>
      </c>
      <c r="B94" t="s">
        <v>183</v>
      </c>
      <c r="C94" t="s">
        <v>21</v>
      </c>
      <c r="E94" t="b">
        <v>0</v>
      </c>
    </row>
    <row r="95" spans="1:5" x14ac:dyDescent="0.3">
      <c r="A95" t="s">
        <v>66</v>
      </c>
      <c r="B95" t="s">
        <v>183</v>
      </c>
      <c r="C95" t="s">
        <v>25</v>
      </c>
      <c r="E95" t="b">
        <v>0</v>
      </c>
    </row>
    <row r="96" spans="1:5" x14ac:dyDescent="0.3">
      <c r="A96" t="s">
        <v>67</v>
      </c>
      <c r="B96" t="s">
        <v>183</v>
      </c>
      <c r="C96" t="s">
        <v>26</v>
      </c>
      <c r="E96" t="b">
        <v>0</v>
      </c>
    </row>
    <row r="97" spans="1:5" x14ac:dyDescent="0.3">
      <c r="A97" t="s">
        <v>68</v>
      </c>
      <c r="B97" t="s">
        <v>193</v>
      </c>
      <c r="C97" t="s">
        <v>25</v>
      </c>
      <c r="E97" t="b">
        <v>0</v>
      </c>
    </row>
    <row r="98" spans="1:5" x14ac:dyDescent="0.3">
      <c r="A98" t="s">
        <v>69</v>
      </c>
      <c r="B98" t="s">
        <v>183</v>
      </c>
      <c r="C98" t="s">
        <v>25</v>
      </c>
      <c r="E98" t="b">
        <v>0</v>
      </c>
    </row>
    <row r="99" spans="1:5" x14ac:dyDescent="0.3">
      <c r="A99" t="s">
        <v>70</v>
      </c>
      <c r="B99" t="s">
        <v>183</v>
      </c>
      <c r="C99" t="s">
        <v>20</v>
      </c>
      <c r="E99" t="b">
        <v>0</v>
      </c>
    </row>
    <row r="100" spans="1:5" x14ac:dyDescent="0.3">
      <c r="A100" t="s">
        <v>249</v>
      </c>
      <c r="B100" t="s">
        <v>250</v>
      </c>
      <c r="E100" t="b">
        <v>0</v>
      </c>
    </row>
    <row r="101" spans="1:5" x14ac:dyDescent="0.3">
      <c r="A101" t="s">
        <v>71</v>
      </c>
      <c r="B101" t="s">
        <v>183</v>
      </c>
      <c r="C101" t="s">
        <v>23</v>
      </c>
      <c r="E101" t="b">
        <v>0</v>
      </c>
    </row>
    <row r="102" spans="1:5" x14ac:dyDescent="0.3">
      <c r="A102" t="s">
        <v>72</v>
      </c>
      <c r="B102" t="s">
        <v>183</v>
      </c>
      <c r="C102" t="s">
        <v>20</v>
      </c>
      <c r="E102" t="b">
        <v>0</v>
      </c>
    </row>
    <row r="103" spans="1:5" x14ac:dyDescent="0.3">
      <c r="A103" t="s">
        <v>142</v>
      </c>
      <c r="B103" t="s">
        <v>180</v>
      </c>
      <c r="D103" t="s">
        <v>22</v>
      </c>
      <c r="E103" t="b">
        <v>0</v>
      </c>
    </row>
    <row r="104" spans="1:5" x14ac:dyDescent="0.3">
      <c r="A104" t="s">
        <v>73</v>
      </c>
      <c r="B104" t="s">
        <v>183</v>
      </c>
      <c r="C104" t="s">
        <v>20</v>
      </c>
      <c r="E104" t="b">
        <v>0</v>
      </c>
    </row>
    <row r="105" spans="1:5" x14ac:dyDescent="0.3">
      <c r="A105" t="s">
        <v>74</v>
      </c>
      <c r="B105" t="s">
        <v>183</v>
      </c>
      <c r="C105" t="s">
        <v>20</v>
      </c>
      <c r="E105" t="b">
        <v>0</v>
      </c>
    </row>
    <row r="106" spans="1:5" x14ac:dyDescent="0.3">
      <c r="A106" t="s">
        <v>75</v>
      </c>
      <c r="B106" t="s">
        <v>183</v>
      </c>
      <c r="C106" t="s">
        <v>20</v>
      </c>
      <c r="E106" t="b">
        <v>0</v>
      </c>
    </row>
    <row r="107" spans="1:5" x14ac:dyDescent="0.3">
      <c r="A107" t="s">
        <v>76</v>
      </c>
      <c r="B107" t="s">
        <v>183</v>
      </c>
      <c r="C107" t="s">
        <v>22</v>
      </c>
      <c r="E107" t="b">
        <v>0</v>
      </c>
    </row>
    <row r="108" spans="1:5" x14ac:dyDescent="0.3">
      <c r="A108" t="s">
        <v>251</v>
      </c>
      <c r="B108" t="s">
        <v>250</v>
      </c>
      <c r="E108" t="b">
        <v>0</v>
      </c>
    </row>
    <row r="109" spans="1:5" x14ac:dyDescent="0.3">
      <c r="A109" t="s">
        <v>252</v>
      </c>
      <c r="E109" t="b">
        <v>0</v>
      </c>
    </row>
    <row r="110" spans="1:5" x14ac:dyDescent="0.3">
      <c r="A110" t="s">
        <v>253</v>
      </c>
      <c r="E110" t="b">
        <v>0</v>
      </c>
    </row>
    <row r="111" spans="1:5" x14ac:dyDescent="0.3">
      <c r="A111" t="s">
        <v>77</v>
      </c>
      <c r="B111" t="s">
        <v>193</v>
      </c>
      <c r="C111" t="s">
        <v>20</v>
      </c>
      <c r="E111" t="b">
        <v>0</v>
      </c>
    </row>
    <row r="112" spans="1:5" x14ac:dyDescent="0.3">
      <c r="A112" t="s">
        <v>78</v>
      </c>
      <c r="B112" t="s">
        <v>193</v>
      </c>
      <c r="C112" t="s">
        <v>20</v>
      </c>
      <c r="E112" t="b">
        <v>0</v>
      </c>
    </row>
    <row r="113" spans="1:5" x14ac:dyDescent="0.3">
      <c r="A113" t="s">
        <v>254</v>
      </c>
      <c r="B113" t="s">
        <v>250</v>
      </c>
      <c r="E113" t="b">
        <v>0</v>
      </c>
    </row>
    <row r="114" spans="1:5" x14ac:dyDescent="0.3">
      <c r="A114" t="s">
        <v>143</v>
      </c>
      <c r="B114" t="s">
        <v>185</v>
      </c>
      <c r="D114" t="s">
        <v>21</v>
      </c>
      <c r="E114" t="b">
        <v>1</v>
      </c>
    </row>
    <row r="115" spans="1:5" x14ac:dyDescent="0.3">
      <c r="A115" t="s">
        <v>79</v>
      </c>
      <c r="B115" t="s">
        <v>197</v>
      </c>
      <c r="C115" t="s">
        <v>25</v>
      </c>
      <c r="E115" t="b">
        <v>0</v>
      </c>
    </row>
    <row r="116" spans="1:5" x14ac:dyDescent="0.3">
      <c r="A116" t="s">
        <v>144</v>
      </c>
      <c r="B116" t="s">
        <v>185</v>
      </c>
      <c r="D116" t="s">
        <v>20</v>
      </c>
      <c r="E116" t="b">
        <v>0</v>
      </c>
    </row>
    <row r="117" spans="1:5" x14ac:dyDescent="0.3">
      <c r="A117" t="s">
        <v>145</v>
      </c>
      <c r="B117" t="s">
        <v>180</v>
      </c>
      <c r="D117" t="s">
        <v>21</v>
      </c>
      <c r="E117" t="b">
        <v>1</v>
      </c>
    </row>
    <row r="118" spans="1:5" x14ac:dyDescent="0.3">
      <c r="A118" t="s">
        <v>146</v>
      </c>
      <c r="B118" t="s">
        <v>180</v>
      </c>
      <c r="D118" t="s">
        <v>26</v>
      </c>
      <c r="E118" t="b">
        <v>0</v>
      </c>
    </row>
    <row r="119" spans="1:5" x14ac:dyDescent="0.3">
      <c r="A119" t="s">
        <v>255</v>
      </c>
      <c r="B119" t="s">
        <v>256</v>
      </c>
      <c r="E119" t="b">
        <v>0</v>
      </c>
    </row>
    <row r="120" spans="1:5" x14ac:dyDescent="0.3">
      <c r="A120" t="s">
        <v>257</v>
      </c>
      <c r="B120" t="s">
        <v>182</v>
      </c>
      <c r="E120" t="b">
        <v>0</v>
      </c>
    </row>
    <row r="121" spans="1:5" x14ac:dyDescent="0.3">
      <c r="A121" t="s">
        <v>258</v>
      </c>
      <c r="B121" t="s">
        <v>182</v>
      </c>
      <c r="E121" t="b">
        <v>0</v>
      </c>
    </row>
    <row r="122" spans="1:5" x14ac:dyDescent="0.3">
      <c r="A122" t="s">
        <v>259</v>
      </c>
      <c r="B122" t="s">
        <v>182</v>
      </c>
      <c r="E122" t="b">
        <v>0</v>
      </c>
    </row>
    <row r="123" spans="1:5" x14ac:dyDescent="0.3">
      <c r="A123" t="s">
        <v>260</v>
      </c>
      <c r="B123" t="s">
        <v>182</v>
      </c>
      <c r="E123" t="b">
        <v>0</v>
      </c>
    </row>
    <row r="124" spans="1:5" x14ac:dyDescent="0.3">
      <c r="A124" t="s">
        <v>261</v>
      </c>
      <c r="B124" t="s">
        <v>182</v>
      </c>
      <c r="E124" t="b">
        <v>0</v>
      </c>
    </row>
    <row r="125" spans="1:5" x14ac:dyDescent="0.3">
      <c r="A125" t="s">
        <v>262</v>
      </c>
      <c r="B125" t="s">
        <v>182</v>
      </c>
      <c r="E125" t="b">
        <v>0</v>
      </c>
    </row>
    <row r="126" spans="1:5" x14ac:dyDescent="0.3">
      <c r="A126" t="s">
        <v>80</v>
      </c>
      <c r="B126" t="s">
        <v>183</v>
      </c>
      <c r="C126" t="s">
        <v>23</v>
      </c>
      <c r="E126" t="b">
        <v>0</v>
      </c>
    </row>
    <row r="127" spans="1:5" x14ac:dyDescent="0.3">
      <c r="A127" t="s">
        <v>81</v>
      </c>
      <c r="B127" t="s">
        <v>183</v>
      </c>
      <c r="C127" t="s">
        <v>23</v>
      </c>
      <c r="E127" t="b">
        <v>0</v>
      </c>
    </row>
    <row r="128" spans="1:5" x14ac:dyDescent="0.3">
      <c r="A128" t="s">
        <v>82</v>
      </c>
      <c r="B128" t="s">
        <v>183</v>
      </c>
      <c r="C128" t="s">
        <v>25</v>
      </c>
      <c r="E128" t="b">
        <v>0</v>
      </c>
    </row>
    <row r="129" spans="1:5" x14ac:dyDescent="0.3">
      <c r="A129" t="s">
        <v>83</v>
      </c>
      <c r="B129" t="s">
        <v>183</v>
      </c>
      <c r="C129" t="s">
        <v>25</v>
      </c>
      <c r="E129" t="b">
        <v>0</v>
      </c>
    </row>
    <row r="130" spans="1:5" x14ac:dyDescent="0.3">
      <c r="A130" t="s">
        <v>263</v>
      </c>
      <c r="B130" t="s">
        <v>191</v>
      </c>
      <c r="E130" t="b">
        <v>0</v>
      </c>
    </row>
    <row r="131" spans="1:5" x14ac:dyDescent="0.3">
      <c r="A131" t="s">
        <v>264</v>
      </c>
      <c r="B131" t="s">
        <v>250</v>
      </c>
      <c r="E131" t="b">
        <v>0</v>
      </c>
    </row>
    <row r="132" spans="1:5" x14ac:dyDescent="0.3">
      <c r="A132" t="s">
        <v>84</v>
      </c>
      <c r="B132" t="s">
        <v>183</v>
      </c>
      <c r="C132" t="s">
        <v>20</v>
      </c>
      <c r="E132" t="b">
        <v>0</v>
      </c>
    </row>
    <row r="133" spans="1:5" x14ac:dyDescent="0.3">
      <c r="A133" t="s">
        <v>85</v>
      </c>
      <c r="B133" t="s">
        <v>183</v>
      </c>
      <c r="C133" t="s">
        <v>23</v>
      </c>
      <c r="E133" t="b">
        <v>0</v>
      </c>
    </row>
    <row r="134" spans="1:5" x14ac:dyDescent="0.3">
      <c r="A134" t="s">
        <v>86</v>
      </c>
      <c r="B134" t="s">
        <v>183</v>
      </c>
      <c r="C134" t="s">
        <v>23</v>
      </c>
      <c r="E134" t="b">
        <v>0</v>
      </c>
    </row>
    <row r="135" spans="1:5" x14ac:dyDescent="0.3">
      <c r="A135" t="s">
        <v>87</v>
      </c>
      <c r="B135" t="s">
        <v>183</v>
      </c>
      <c r="C135" t="s">
        <v>20</v>
      </c>
      <c r="E135" t="b">
        <v>0</v>
      </c>
    </row>
    <row r="136" spans="1:5" x14ac:dyDescent="0.3">
      <c r="A136" t="s">
        <v>265</v>
      </c>
      <c r="E136" t="b">
        <v>0</v>
      </c>
    </row>
    <row r="137" spans="1:5" x14ac:dyDescent="0.3">
      <c r="A137" t="s">
        <v>266</v>
      </c>
      <c r="E137" t="b">
        <v>0</v>
      </c>
    </row>
    <row r="138" spans="1:5" x14ac:dyDescent="0.3">
      <c r="A138" t="s">
        <v>267</v>
      </c>
      <c r="B138" t="s">
        <v>182</v>
      </c>
      <c r="E138" t="b">
        <v>0</v>
      </c>
    </row>
    <row r="139" spans="1:5" x14ac:dyDescent="0.3">
      <c r="A139" t="s">
        <v>88</v>
      </c>
      <c r="B139" t="s">
        <v>193</v>
      </c>
      <c r="C139" t="s">
        <v>25</v>
      </c>
      <c r="E139" t="b">
        <v>0</v>
      </c>
    </row>
    <row r="140" spans="1:5" x14ac:dyDescent="0.3">
      <c r="A140" t="s">
        <v>89</v>
      </c>
      <c r="B140" t="s">
        <v>197</v>
      </c>
      <c r="C140" t="s">
        <v>21</v>
      </c>
      <c r="E140" t="b">
        <v>0</v>
      </c>
    </row>
    <row r="141" spans="1:5" x14ac:dyDescent="0.3">
      <c r="A141" t="s">
        <v>90</v>
      </c>
      <c r="B141" t="s">
        <v>183</v>
      </c>
      <c r="C141" t="s">
        <v>25</v>
      </c>
      <c r="E141" t="b">
        <v>0</v>
      </c>
    </row>
    <row r="142" spans="1:5" x14ac:dyDescent="0.3">
      <c r="A142" t="s">
        <v>268</v>
      </c>
      <c r="B142" t="s">
        <v>250</v>
      </c>
      <c r="E142" t="b">
        <v>0</v>
      </c>
    </row>
    <row r="143" spans="1:5" x14ac:dyDescent="0.3">
      <c r="A143" t="s">
        <v>91</v>
      </c>
      <c r="B143" t="s">
        <v>183</v>
      </c>
      <c r="C143" t="s">
        <v>25</v>
      </c>
      <c r="E143" t="b">
        <v>0</v>
      </c>
    </row>
    <row r="144" spans="1:5" x14ac:dyDescent="0.3">
      <c r="A144" t="s">
        <v>269</v>
      </c>
      <c r="B144" t="s">
        <v>250</v>
      </c>
      <c r="E144" t="b">
        <v>0</v>
      </c>
    </row>
    <row r="145" spans="1:5" x14ac:dyDescent="0.3">
      <c r="A145" t="s">
        <v>92</v>
      </c>
      <c r="B145" t="s">
        <v>183</v>
      </c>
      <c r="C145" t="s">
        <v>23</v>
      </c>
      <c r="E145" t="b">
        <v>0</v>
      </c>
    </row>
    <row r="146" spans="1:5" x14ac:dyDescent="0.3">
      <c r="A146" t="s">
        <v>93</v>
      </c>
      <c r="B146" t="s">
        <v>183</v>
      </c>
      <c r="C146" t="s">
        <v>23</v>
      </c>
      <c r="E146" t="b">
        <v>0</v>
      </c>
    </row>
    <row r="147" spans="1:5" x14ac:dyDescent="0.3">
      <c r="A147" t="s">
        <v>94</v>
      </c>
      <c r="B147" t="s">
        <v>183</v>
      </c>
      <c r="C147" t="s">
        <v>20</v>
      </c>
      <c r="E147" t="b">
        <v>0</v>
      </c>
    </row>
    <row r="148" spans="1:5" x14ac:dyDescent="0.3">
      <c r="A148" t="s">
        <v>95</v>
      </c>
      <c r="B148" t="s">
        <v>183</v>
      </c>
      <c r="C148" t="s">
        <v>23</v>
      </c>
      <c r="E148" t="b">
        <v>0</v>
      </c>
    </row>
    <row r="149" spans="1:5" x14ac:dyDescent="0.3">
      <c r="A149" t="s">
        <v>96</v>
      </c>
      <c r="B149" t="s">
        <v>183</v>
      </c>
      <c r="C149" t="s">
        <v>23</v>
      </c>
      <c r="E149" t="b">
        <v>0</v>
      </c>
    </row>
    <row r="150" spans="1:5" x14ac:dyDescent="0.3">
      <c r="A150" t="s">
        <v>97</v>
      </c>
      <c r="B150" t="s">
        <v>183</v>
      </c>
      <c r="C150" t="s">
        <v>20</v>
      </c>
      <c r="E150" t="b">
        <v>0</v>
      </c>
    </row>
    <row r="151" spans="1:5" x14ac:dyDescent="0.3">
      <c r="A151" t="s">
        <v>98</v>
      </c>
      <c r="B151" t="s">
        <v>183</v>
      </c>
      <c r="C151" t="s">
        <v>23</v>
      </c>
      <c r="E151" t="b">
        <v>0</v>
      </c>
    </row>
    <row r="152" spans="1:5" x14ac:dyDescent="0.3">
      <c r="A152" t="s">
        <v>147</v>
      </c>
      <c r="B152" t="s">
        <v>180</v>
      </c>
      <c r="D152" t="s">
        <v>20</v>
      </c>
      <c r="E152" t="b">
        <v>0</v>
      </c>
    </row>
    <row r="153" spans="1:5" x14ac:dyDescent="0.3">
      <c r="A153" t="s">
        <v>148</v>
      </c>
      <c r="B153" t="s">
        <v>180</v>
      </c>
      <c r="D153" t="s">
        <v>23</v>
      </c>
      <c r="E153" t="b">
        <v>0</v>
      </c>
    </row>
    <row r="154" spans="1:5" x14ac:dyDescent="0.3">
      <c r="A154" t="s">
        <v>99</v>
      </c>
      <c r="B154" t="s">
        <v>179</v>
      </c>
      <c r="C154" t="s">
        <v>24</v>
      </c>
      <c r="E154" t="b">
        <v>0</v>
      </c>
    </row>
    <row r="155" spans="1:5" x14ac:dyDescent="0.3">
      <c r="A155" t="s">
        <v>100</v>
      </c>
      <c r="B155" t="s">
        <v>193</v>
      </c>
      <c r="C155" t="s">
        <v>24</v>
      </c>
      <c r="E155" t="b">
        <v>0</v>
      </c>
    </row>
    <row r="156" spans="1:5" x14ac:dyDescent="0.3">
      <c r="A156" t="s">
        <v>101</v>
      </c>
      <c r="B156" t="s">
        <v>183</v>
      </c>
      <c r="C156" t="s">
        <v>20</v>
      </c>
      <c r="E156" t="b">
        <v>0</v>
      </c>
    </row>
    <row r="157" spans="1:5" x14ac:dyDescent="0.3">
      <c r="A157" t="s">
        <v>149</v>
      </c>
      <c r="B157" t="s">
        <v>180</v>
      </c>
      <c r="D157" t="s">
        <v>20</v>
      </c>
      <c r="E157" t="b">
        <v>0</v>
      </c>
    </row>
    <row r="158" spans="1:5" x14ac:dyDescent="0.3">
      <c r="A158" t="s">
        <v>270</v>
      </c>
      <c r="B158" t="s">
        <v>180</v>
      </c>
      <c r="E158" t="b">
        <v>0</v>
      </c>
    </row>
    <row r="159" spans="1:5" x14ac:dyDescent="0.3">
      <c r="A159" t="s">
        <v>150</v>
      </c>
      <c r="B159" t="s">
        <v>180</v>
      </c>
      <c r="D159" t="s">
        <v>22</v>
      </c>
      <c r="E159" t="b">
        <v>0</v>
      </c>
    </row>
    <row r="160" spans="1:5" x14ac:dyDescent="0.3">
      <c r="A160" t="s">
        <v>151</v>
      </c>
      <c r="B160" t="s">
        <v>180</v>
      </c>
      <c r="D160" t="s">
        <v>26</v>
      </c>
      <c r="E160" t="b">
        <v>0</v>
      </c>
    </row>
    <row r="161" spans="1:5" x14ac:dyDescent="0.3">
      <c r="A161" t="s">
        <v>152</v>
      </c>
      <c r="B161" t="s">
        <v>180</v>
      </c>
      <c r="D161" t="s">
        <v>20</v>
      </c>
      <c r="E161" t="b">
        <v>0</v>
      </c>
    </row>
    <row r="162" spans="1:5" x14ac:dyDescent="0.3">
      <c r="A162" t="s">
        <v>271</v>
      </c>
      <c r="B162" t="s">
        <v>182</v>
      </c>
      <c r="E162" t="b">
        <v>0</v>
      </c>
    </row>
    <row r="163" spans="1:5" x14ac:dyDescent="0.3">
      <c r="A163" t="s">
        <v>272</v>
      </c>
      <c r="B163" t="s">
        <v>182</v>
      </c>
      <c r="E163" t="b">
        <v>0</v>
      </c>
    </row>
    <row r="164" spans="1:5" x14ac:dyDescent="0.3">
      <c r="A164" t="s">
        <v>273</v>
      </c>
      <c r="E164" t="b">
        <v>0</v>
      </c>
    </row>
    <row r="165" spans="1:5" x14ac:dyDescent="0.3">
      <c r="A165" t="s">
        <v>274</v>
      </c>
      <c r="E165" t="b">
        <v>0</v>
      </c>
    </row>
    <row r="166" spans="1:5" x14ac:dyDescent="0.3">
      <c r="A166" t="s">
        <v>153</v>
      </c>
      <c r="B166" t="s">
        <v>275</v>
      </c>
      <c r="D166" t="s">
        <v>26</v>
      </c>
      <c r="E166" t="b">
        <v>0</v>
      </c>
    </row>
    <row r="167" spans="1:5" x14ac:dyDescent="0.3">
      <c r="A167" t="s">
        <v>276</v>
      </c>
      <c r="B167" t="s">
        <v>180</v>
      </c>
      <c r="E167" t="b">
        <v>0</v>
      </c>
    </row>
    <row r="168" spans="1:5" x14ac:dyDescent="0.3">
      <c r="A168" t="s">
        <v>154</v>
      </c>
      <c r="B168" t="s">
        <v>277</v>
      </c>
      <c r="D168" t="s">
        <v>20</v>
      </c>
      <c r="E168" t="b">
        <v>0</v>
      </c>
    </row>
    <row r="169" spans="1:5" x14ac:dyDescent="0.3">
      <c r="A169" t="s">
        <v>102</v>
      </c>
      <c r="B169" t="s">
        <v>193</v>
      </c>
      <c r="C169" t="s">
        <v>26</v>
      </c>
      <c r="E169" t="b">
        <v>0</v>
      </c>
    </row>
    <row r="170" spans="1:5" x14ac:dyDescent="0.3">
      <c r="A170" t="s">
        <v>103</v>
      </c>
      <c r="B170" t="s">
        <v>183</v>
      </c>
      <c r="C170" t="s">
        <v>22</v>
      </c>
      <c r="E170" t="b">
        <v>0</v>
      </c>
    </row>
    <row r="171" spans="1:5" x14ac:dyDescent="0.3">
      <c r="A171" t="s">
        <v>104</v>
      </c>
      <c r="B171" t="s">
        <v>193</v>
      </c>
      <c r="C171" t="s">
        <v>22</v>
      </c>
      <c r="E171" t="b">
        <v>0</v>
      </c>
    </row>
    <row r="172" spans="1:5" x14ac:dyDescent="0.3">
      <c r="A172" t="s">
        <v>105</v>
      </c>
      <c r="B172" t="s">
        <v>193</v>
      </c>
      <c r="C172" t="s">
        <v>21</v>
      </c>
      <c r="E172" t="b">
        <v>0</v>
      </c>
    </row>
    <row r="173" spans="1:5" x14ac:dyDescent="0.3">
      <c r="A173" t="s">
        <v>155</v>
      </c>
      <c r="B173" t="s">
        <v>275</v>
      </c>
      <c r="D173" t="s">
        <v>23</v>
      </c>
      <c r="E173" t="b">
        <v>1</v>
      </c>
    </row>
    <row r="174" spans="1:5" x14ac:dyDescent="0.3">
      <c r="A174" t="s">
        <v>106</v>
      </c>
      <c r="B174" t="s">
        <v>183</v>
      </c>
      <c r="C174" t="s">
        <v>23</v>
      </c>
      <c r="E174" t="b">
        <v>0</v>
      </c>
    </row>
    <row r="175" spans="1:5" x14ac:dyDescent="0.3">
      <c r="A175" t="s">
        <v>107</v>
      </c>
      <c r="B175" t="s">
        <v>197</v>
      </c>
      <c r="C175" t="s">
        <v>20</v>
      </c>
      <c r="E175" t="b">
        <v>0</v>
      </c>
    </row>
    <row r="176" spans="1:5" x14ac:dyDescent="0.3">
      <c r="A176" t="s">
        <v>278</v>
      </c>
      <c r="B176" t="s">
        <v>250</v>
      </c>
      <c r="E176" t="b">
        <v>0</v>
      </c>
    </row>
    <row r="177" spans="1:5" x14ac:dyDescent="0.3">
      <c r="A177" t="s">
        <v>108</v>
      </c>
      <c r="B177" t="s">
        <v>193</v>
      </c>
      <c r="C177" t="s">
        <v>20</v>
      </c>
      <c r="E177" t="b">
        <v>0</v>
      </c>
    </row>
    <row r="178" spans="1:5" x14ac:dyDescent="0.3">
      <c r="A178" t="s">
        <v>279</v>
      </c>
      <c r="B178" t="s">
        <v>182</v>
      </c>
      <c r="E178" t="b">
        <v>0</v>
      </c>
    </row>
    <row r="179" spans="1:5" x14ac:dyDescent="0.3">
      <c r="A179" t="s">
        <v>280</v>
      </c>
      <c r="B179" t="s">
        <v>182</v>
      </c>
      <c r="E179" t="b">
        <v>0</v>
      </c>
    </row>
    <row r="180" spans="1:5" x14ac:dyDescent="0.3">
      <c r="A180" t="s">
        <v>281</v>
      </c>
      <c r="B180" t="s">
        <v>250</v>
      </c>
      <c r="E180" t="b">
        <v>0</v>
      </c>
    </row>
    <row r="181" spans="1:5" x14ac:dyDescent="0.3">
      <c r="A181" t="s">
        <v>156</v>
      </c>
      <c r="B181" t="s">
        <v>180</v>
      </c>
      <c r="D181" t="s">
        <v>25</v>
      </c>
      <c r="E181" t="b">
        <v>0</v>
      </c>
    </row>
    <row r="182" spans="1:5" x14ac:dyDescent="0.3">
      <c r="A182" t="s">
        <v>157</v>
      </c>
      <c r="B182" t="s">
        <v>180</v>
      </c>
      <c r="D182" t="s">
        <v>25</v>
      </c>
      <c r="E182" t="b">
        <v>0</v>
      </c>
    </row>
    <row r="183" spans="1:5" x14ac:dyDescent="0.3">
      <c r="A183" t="s">
        <v>282</v>
      </c>
      <c r="B183" t="s">
        <v>277</v>
      </c>
      <c r="E183" t="b">
        <v>0</v>
      </c>
    </row>
    <row r="184" spans="1:5" x14ac:dyDescent="0.3">
      <c r="A184" t="s">
        <v>109</v>
      </c>
      <c r="B184" t="s">
        <v>183</v>
      </c>
      <c r="C184" t="s">
        <v>24</v>
      </c>
      <c r="E184" t="b">
        <v>0</v>
      </c>
    </row>
    <row r="185" spans="1:5" x14ac:dyDescent="0.3">
      <c r="A185" t="s">
        <v>110</v>
      </c>
      <c r="B185" t="s">
        <v>183</v>
      </c>
      <c r="C185" t="s">
        <v>23</v>
      </c>
      <c r="E185" t="b">
        <v>0</v>
      </c>
    </row>
    <row r="186" spans="1:5" x14ac:dyDescent="0.3">
      <c r="A186" t="s">
        <v>111</v>
      </c>
      <c r="B186" t="s">
        <v>183</v>
      </c>
      <c r="C186" t="s">
        <v>23</v>
      </c>
      <c r="E186" t="b">
        <v>0</v>
      </c>
    </row>
    <row r="187" spans="1:5" x14ac:dyDescent="0.3">
      <c r="A187" t="s">
        <v>112</v>
      </c>
      <c r="B187" t="s">
        <v>193</v>
      </c>
      <c r="C187" t="s">
        <v>23</v>
      </c>
      <c r="E187" t="b">
        <v>0</v>
      </c>
    </row>
    <row r="188" spans="1:5" x14ac:dyDescent="0.3">
      <c r="A188" t="s">
        <v>283</v>
      </c>
      <c r="E188" t="b">
        <v>0</v>
      </c>
    </row>
    <row r="189" spans="1:5" x14ac:dyDescent="0.3">
      <c r="A189" t="s">
        <v>113</v>
      </c>
      <c r="B189" t="s">
        <v>193</v>
      </c>
      <c r="C189" t="s">
        <v>23</v>
      </c>
      <c r="E189" t="b">
        <v>0</v>
      </c>
    </row>
    <row r="190" spans="1:5" x14ac:dyDescent="0.3">
      <c r="A190" t="s">
        <v>284</v>
      </c>
      <c r="E190" t="b">
        <v>0</v>
      </c>
    </row>
    <row r="191" spans="1:5" x14ac:dyDescent="0.3">
      <c r="A191" t="s">
        <v>285</v>
      </c>
      <c r="B191" t="s">
        <v>183</v>
      </c>
      <c r="E191" t="b">
        <v>0</v>
      </c>
    </row>
    <row r="192" spans="1:5" x14ac:dyDescent="0.3">
      <c r="A192" t="s">
        <v>158</v>
      </c>
      <c r="B192" t="s">
        <v>286</v>
      </c>
      <c r="D192" t="s">
        <v>23</v>
      </c>
      <c r="E192" t="b">
        <v>0</v>
      </c>
    </row>
    <row r="193" spans="1:5" x14ac:dyDescent="0.3">
      <c r="A193" t="s">
        <v>114</v>
      </c>
      <c r="B193" t="s">
        <v>193</v>
      </c>
      <c r="C193" t="s">
        <v>23</v>
      </c>
      <c r="E193" t="b">
        <v>0</v>
      </c>
    </row>
    <row r="194" spans="1:5" x14ac:dyDescent="0.3">
      <c r="A194" t="s">
        <v>115</v>
      </c>
      <c r="B194" t="s">
        <v>193</v>
      </c>
      <c r="C194" t="s">
        <v>22</v>
      </c>
      <c r="E194" t="b">
        <v>0</v>
      </c>
    </row>
    <row r="195" spans="1:5" x14ac:dyDescent="0.3">
      <c r="A195" t="s">
        <v>287</v>
      </c>
      <c r="B195" t="s">
        <v>180</v>
      </c>
      <c r="E195" t="b">
        <v>0</v>
      </c>
    </row>
    <row r="196" spans="1:5" x14ac:dyDescent="0.3">
      <c r="A196" t="s">
        <v>116</v>
      </c>
      <c r="B196" t="s">
        <v>193</v>
      </c>
      <c r="C196" t="s">
        <v>23</v>
      </c>
      <c r="E196" t="b">
        <v>0</v>
      </c>
    </row>
    <row r="197" spans="1:5" x14ac:dyDescent="0.3">
      <c r="A197" t="s">
        <v>288</v>
      </c>
      <c r="B197" t="s">
        <v>182</v>
      </c>
      <c r="E197" t="b">
        <v>0</v>
      </c>
    </row>
    <row r="198" spans="1:5" x14ac:dyDescent="0.3">
      <c r="A198" t="s">
        <v>289</v>
      </c>
      <c r="B198" t="s">
        <v>250</v>
      </c>
      <c r="E198" t="b">
        <v>0</v>
      </c>
    </row>
    <row r="199" spans="1:5" x14ac:dyDescent="0.3">
      <c r="A199" t="s">
        <v>290</v>
      </c>
      <c r="B199" t="s">
        <v>250</v>
      </c>
      <c r="E199" t="b">
        <v>0</v>
      </c>
    </row>
    <row r="200" spans="1:5" x14ac:dyDescent="0.3">
      <c r="A200" t="s">
        <v>291</v>
      </c>
      <c r="E200" t="b">
        <v>0</v>
      </c>
    </row>
    <row r="201" spans="1:5" x14ac:dyDescent="0.3">
      <c r="A201" t="s">
        <v>292</v>
      </c>
      <c r="E201" t="b">
        <v>0</v>
      </c>
    </row>
    <row r="202" spans="1:5" x14ac:dyDescent="0.3">
      <c r="A202" t="s">
        <v>293</v>
      </c>
      <c r="E202" t="b">
        <v>0</v>
      </c>
    </row>
    <row r="203" spans="1:5" x14ac:dyDescent="0.3">
      <c r="A203" t="s">
        <v>294</v>
      </c>
      <c r="E203" t="b">
        <v>0</v>
      </c>
    </row>
    <row r="204" spans="1:5" x14ac:dyDescent="0.3">
      <c r="A204" t="s">
        <v>295</v>
      </c>
      <c r="E204" t="b">
        <v>0</v>
      </c>
    </row>
    <row r="205" spans="1:5" x14ac:dyDescent="0.3">
      <c r="A205" t="s">
        <v>159</v>
      </c>
      <c r="B205" t="s">
        <v>180</v>
      </c>
      <c r="D205" t="s">
        <v>21</v>
      </c>
      <c r="E205" t="b">
        <v>0</v>
      </c>
    </row>
    <row r="206" spans="1:5" x14ac:dyDescent="0.3">
      <c r="A206" t="s">
        <v>160</v>
      </c>
      <c r="B206" t="s">
        <v>180</v>
      </c>
      <c r="D206" t="s">
        <v>21</v>
      </c>
      <c r="E206" t="b">
        <v>0</v>
      </c>
    </row>
    <row r="207" spans="1:5" x14ac:dyDescent="0.3">
      <c r="A207" t="s">
        <v>161</v>
      </c>
      <c r="B207" t="s">
        <v>185</v>
      </c>
      <c r="D207" t="s">
        <v>23</v>
      </c>
      <c r="E207" t="b">
        <v>1</v>
      </c>
    </row>
    <row r="208" spans="1:5" x14ac:dyDescent="0.3">
      <c r="A208" t="s">
        <v>162</v>
      </c>
      <c r="B208" t="s">
        <v>180</v>
      </c>
      <c r="D208" t="s">
        <v>21</v>
      </c>
      <c r="E208" t="b">
        <v>0</v>
      </c>
    </row>
    <row r="209" spans="1:5" x14ac:dyDescent="0.3">
      <c r="A209" t="s">
        <v>296</v>
      </c>
      <c r="B209" t="s">
        <v>182</v>
      </c>
      <c r="E209" t="b">
        <v>0</v>
      </c>
    </row>
    <row r="210" spans="1:5" x14ac:dyDescent="0.3">
      <c r="A210" t="s">
        <v>297</v>
      </c>
      <c r="B210" t="s">
        <v>185</v>
      </c>
      <c r="E210" t="b">
        <v>0</v>
      </c>
    </row>
    <row r="211" spans="1:5" x14ac:dyDescent="0.3">
      <c r="A211" t="s">
        <v>298</v>
      </c>
      <c r="B211" t="s">
        <v>182</v>
      </c>
      <c r="E211" t="b">
        <v>0</v>
      </c>
    </row>
    <row r="212" spans="1:5" x14ac:dyDescent="0.3">
      <c r="A212" t="s">
        <v>299</v>
      </c>
      <c r="B212" t="s">
        <v>182</v>
      </c>
      <c r="E212" t="b">
        <v>0</v>
      </c>
    </row>
    <row r="213" spans="1:5" x14ac:dyDescent="0.3">
      <c r="A213" t="s">
        <v>300</v>
      </c>
      <c r="B213" t="s">
        <v>182</v>
      </c>
      <c r="E213" t="b">
        <v>0</v>
      </c>
    </row>
    <row r="214" spans="1:5" x14ac:dyDescent="0.3">
      <c r="A214" t="s">
        <v>301</v>
      </c>
      <c r="B214" t="s">
        <v>199</v>
      </c>
      <c r="E214" t="b">
        <v>0</v>
      </c>
    </row>
    <row r="215" spans="1:5" x14ac:dyDescent="0.3">
      <c r="A215" t="s">
        <v>302</v>
      </c>
      <c r="E215" t="b">
        <v>0</v>
      </c>
    </row>
    <row r="216" spans="1:5" x14ac:dyDescent="0.3">
      <c r="A216" t="s">
        <v>303</v>
      </c>
      <c r="E216" t="b">
        <v>0</v>
      </c>
    </row>
    <row r="217" spans="1:5" x14ac:dyDescent="0.3">
      <c r="A217" t="s">
        <v>304</v>
      </c>
      <c r="B217" t="s">
        <v>250</v>
      </c>
      <c r="E217" t="b">
        <v>0</v>
      </c>
    </row>
    <row r="218" spans="1:5" x14ac:dyDescent="0.3">
      <c r="A218" t="s">
        <v>305</v>
      </c>
      <c r="B218" t="s">
        <v>250</v>
      </c>
      <c r="E218" t="b">
        <v>0</v>
      </c>
    </row>
    <row r="219" spans="1:5" x14ac:dyDescent="0.3">
      <c r="A219" t="s">
        <v>306</v>
      </c>
      <c r="B219" t="s">
        <v>197</v>
      </c>
      <c r="E219" t="b">
        <v>0</v>
      </c>
    </row>
    <row r="220" spans="1:5" x14ac:dyDescent="0.3">
      <c r="A220" t="s">
        <v>163</v>
      </c>
      <c r="B220" t="s">
        <v>180</v>
      </c>
      <c r="D220" t="s">
        <v>23</v>
      </c>
      <c r="E220" t="b">
        <v>0</v>
      </c>
    </row>
    <row r="221" spans="1:5" x14ac:dyDescent="0.3">
      <c r="A221" t="s">
        <v>117</v>
      </c>
      <c r="B221" t="s">
        <v>193</v>
      </c>
      <c r="C221" t="s">
        <v>22</v>
      </c>
      <c r="E221" t="b">
        <v>0</v>
      </c>
    </row>
    <row r="222" spans="1:5" x14ac:dyDescent="0.3">
      <c r="A222" t="s">
        <v>307</v>
      </c>
      <c r="B222" t="s">
        <v>250</v>
      </c>
      <c r="E222" t="b">
        <v>0</v>
      </c>
    </row>
    <row r="223" spans="1:5" x14ac:dyDescent="0.3">
      <c r="A223" t="s">
        <v>308</v>
      </c>
      <c r="B223" t="s">
        <v>250</v>
      </c>
      <c r="E223" t="b">
        <v>0</v>
      </c>
    </row>
    <row r="224" spans="1:5" x14ac:dyDescent="0.3">
      <c r="A224" t="s">
        <v>164</v>
      </c>
      <c r="B224" t="s">
        <v>185</v>
      </c>
      <c r="D224" t="s">
        <v>22</v>
      </c>
      <c r="E224" t="b">
        <v>1</v>
      </c>
    </row>
    <row r="225" spans="1:5" x14ac:dyDescent="0.3">
      <c r="A225" t="s">
        <v>165</v>
      </c>
      <c r="B225" t="s">
        <v>185</v>
      </c>
      <c r="D225" t="s">
        <v>25</v>
      </c>
      <c r="E225" t="b">
        <v>1</v>
      </c>
    </row>
    <row r="226" spans="1:5" x14ac:dyDescent="0.3">
      <c r="A226" t="s">
        <v>118</v>
      </c>
      <c r="B226" t="s">
        <v>179</v>
      </c>
      <c r="C226" t="s">
        <v>22</v>
      </c>
      <c r="E226" t="b">
        <v>0</v>
      </c>
    </row>
    <row r="227" spans="1:5" x14ac:dyDescent="0.3">
      <c r="A227" t="s">
        <v>119</v>
      </c>
      <c r="B227" t="s">
        <v>183</v>
      </c>
      <c r="C227" t="s">
        <v>26</v>
      </c>
      <c r="E227" t="b">
        <v>0</v>
      </c>
    </row>
    <row r="228" spans="1:5" x14ac:dyDescent="0.3">
      <c r="A228" t="s">
        <v>120</v>
      </c>
      <c r="B228" t="s">
        <v>193</v>
      </c>
      <c r="C228" t="s">
        <v>23</v>
      </c>
      <c r="E228" t="b">
        <v>0</v>
      </c>
    </row>
    <row r="229" spans="1:5" x14ac:dyDescent="0.3">
      <c r="A229" t="s">
        <v>166</v>
      </c>
      <c r="B229" t="s">
        <v>180</v>
      </c>
      <c r="D229" t="s">
        <v>26</v>
      </c>
      <c r="E229" t="b">
        <v>0</v>
      </c>
    </row>
    <row r="230" spans="1:5" x14ac:dyDescent="0.3">
      <c r="A230" t="s">
        <v>121</v>
      </c>
      <c r="B230" t="s">
        <v>183</v>
      </c>
      <c r="C230" t="s">
        <v>26</v>
      </c>
      <c r="E230" t="b">
        <v>0</v>
      </c>
    </row>
    <row r="231" spans="1:5" x14ac:dyDescent="0.3">
      <c r="A231" t="s">
        <v>309</v>
      </c>
      <c r="B231" t="s">
        <v>182</v>
      </c>
      <c r="E231" t="b">
        <v>0</v>
      </c>
    </row>
    <row r="232" spans="1:5" x14ac:dyDescent="0.3">
      <c r="A232" t="s">
        <v>122</v>
      </c>
      <c r="B232" t="s">
        <v>183</v>
      </c>
      <c r="C232" t="s">
        <v>23</v>
      </c>
      <c r="E232" t="b">
        <v>0</v>
      </c>
    </row>
    <row r="233" spans="1:5" x14ac:dyDescent="0.3">
      <c r="A233" t="s">
        <v>167</v>
      </c>
      <c r="B233" t="s">
        <v>180</v>
      </c>
      <c r="D233" t="s">
        <v>21</v>
      </c>
      <c r="E233" t="b">
        <v>0</v>
      </c>
    </row>
    <row r="234" spans="1:5" x14ac:dyDescent="0.3">
      <c r="A234" t="s">
        <v>168</v>
      </c>
      <c r="B234" t="s">
        <v>180</v>
      </c>
      <c r="D234" t="s">
        <v>23</v>
      </c>
      <c r="E234" t="b">
        <v>0</v>
      </c>
    </row>
    <row r="235" spans="1:5" x14ac:dyDescent="0.3">
      <c r="A235" t="s">
        <v>169</v>
      </c>
      <c r="B235" t="s">
        <v>180</v>
      </c>
      <c r="D235" t="s">
        <v>23</v>
      </c>
      <c r="E235" t="b">
        <v>0</v>
      </c>
    </row>
    <row r="236" spans="1:5" x14ac:dyDescent="0.3">
      <c r="A236" t="s">
        <v>123</v>
      </c>
      <c r="B236" t="s">
        <v>197</v>
      </c>
      <c r="C236" t="s">
        <v>22</v>
      </c>
      <c r="E236" t="b">
        <v>0</v>
      </c>
    </row>
    <row r="237" spans="1:5" x14ac:dyDescent="0.3">
      <c r="A237" t="s">
        <v>310</v>
      </c>
      <c r="E237" t="b">
        <v>0</v>
      </c>
    </row>
    <row r="238" spans="1:5" x14ac:dyDescent="0.3">
      <c r="A238" t="s">
        <v>124</v>
      </c>
      <c r="B238" t="s">
        <v>179</v>
      </c>
      <c r="C238" t="s">
        <v>23</v>
      </c>
      <c r="E238" t="b">
        <v>0</v>
      </c>
    </row>
    <row r="239" spans="1:5" x14ac:dyDescent="0.3">
      <c r="A239" t="s">
        <v>125</v>
      </c>
      <c r="B239" t="s">
        <v>183</v>
      </c>
      <c r="C239" t="s">
        <v>23</v>
      </c>
      <c r="E239" t="b">
        <v>0</v>
      </c>
    </row>
    <row r="240" spans="1:5" x14ac:dyDescent="0.3">
      <c r="A240" t="s">
        <v>170</v>
      </c>
      <c r="B240" t="s">
        <v>180</v>
      </c>
      <c r="D240" t="s">
        <v>21</v>
      </c>
      <c r="E240" t="b">
        <v>0</v>
      </c>
    </row>
    <row r="241" spans="1:5" x14ac:dyDescent="0.3">
      <c r="A241" t="s">
        <v>171</v>
      </c>
      <c r="B241" t="s">
        <v>180</v>
      </c>
      <c r="D241" t="s">
        <v>23</v>
      </c>
      <c r="E241" t="b">
        <v>0</v>
      </c>
    </row>
    <row r="242" spans="1:5" x14ac:dyDescent="0.3">
      <c r="A242" t="s">
        <v>172</v>
      </c>
      <c r="B242" t="s">
        <v>180</v>
      </c>
      <c r="D242" t="s">
        <v>22</v>
      </c>
      <c r="E242" t="b">
        <v>0</v>
      </c>
    </row>
    <row r="243" spans="1:5" x14ac:dyDescent="0.3">
      <c r="A243" t="s">
        <v>173</v>
      </c>
      <c r="B243" t="s">
        <v>180</v>
      </c>
      <c r="D243" t="s">
        <v>20</v>
      </c>
      <c r="E243" t="b">
        <v>1</v>
      </c>
    </row>
    <row r="244" spans="1:5" x14ac:dyDescent="0.3">
      <c r="A244" t="s">
        <v>126</v>
      </c>
      <c r="B244" t="s">
        <v>183</v>
      </c>
      <c r="C244" t="s">
        <v>25</v>
      </c>
      <c r="E244" t="b">
        <v>0</v>
      </c>
    </row>
    <row r="245" spans="1:5" x14ac:dyDescent="0.3">
      <c r="A245" t="s">
        <v>127</v>
      </c>
      <c r="B245" t="s">
        <v>183</v>
      </c>
      <c r="C245" t="s">
        <v>21</v>
      </c>
      <c r="E245" t="b">
        <v>0</v>
      </c>
    </row>
    <row r="246" spans="1:5" x14ac:dyDescent="0.3">
      <c r="A246" t="s">
        <v>311</v>
      </c>
      <c r="B246" t="s">
        <v>250</v>
      </c>
      <c r="E246" t="b">
        <v>0</v>
      </c>
    </row>
    <row r="247" spans="1:5" x14ac:dyDescent="0.3">
      <c r="A247" t="s">
        <v>128</v>
      </c>
      <c r="B247" t="s">
        <v>183</v>
      </c>
      <c r="C247" t="s">
        <v>23</v>
      </c>
      <c r="E247" t="b">
        <v>0</v>
      </c>
    </row>
    <row r="248" spans="1:5" x14ac:dyDescent="0.3">
      <c r="A248" t="s">
        <v>129</v>
      </c>
      <c r="B248" t="s">
        <v>193</v>
      </c>
      <c r="C248" t="s">
        <v>20</v>
      </c>
      <c r="E248" t="b">
        <v>0</v>
      </c>
    </row>
    <row r="249" spans="1:5" x14ac:dyDescent="0.3">
      <c r="A249" t="s">
        <v>312</v>
      </c>
      <c r="E249" t="b">
        <v>0</v>
      </c>
    </row>
    <row r="250" spans="1:5" x14ac:dyDescent="0.3">
      <c r="A250" t="s">
        <v>313</v>
      </c>
      <c r="B250" t="s">
        <v>182</v>
      </c>
      <c r="E250" t="b">
        <v>0</v>
      </c>
    </row>
    <row r="251" spans="1:5" x14ac:dyDescent="0.3">
      <c r="A251" t="s">
        <v>314</v>
      </c>
      <c r="B251" t="s">
        <v>182</v>
      </c>
      <c r="E251" t="b">
        <v>0</v>
      </c>
    </row>
    <row r="252" spans="1:5" x14ac:dyDescent="0.3">
      <c r="A252" t="s">
        <v>315</v>
      </c>
      <c r="B252" t="s">
        <v>182</v>
      </c>
      <c r="E252" t="b">
        <v>0</v>
      </c>
    </row>
    <row r="253" spans="1:5" x14ac:dyDescent="0.3">
      <c r="A253" t="s">
        <v>316</v>
      </c>
      <c r="B253" t="s">
        <v>250</v>
      </c>
      <c r="E253" t="b">
        <v>0</v>
      </c>
    </row>
    <row r="254" spans="1:5" x14ac:dyDescent="0.3">
      <c r="A254" t="s">
        <v>317</v>
      </c>
      <c r="B254" t="s">
        <v>182</v>
      </c>
      <c r="E254" t="b">
        <v>0</v>
      </c>
    </row>
    <row r="255" spans="1:5" x14ac:dyDescent="0.3">
      <c r="A255" t="s">
        <v>318</v>
      </c>
      <c r="B255" t="s">
        <v>250</v>
      </c>
      <c r="E255" t="b">
        <v>0</v>
      </c>
    </row>
    <row r="256" spans="1:5" x14ac:dyDescent="0.3">
      <c r="A256" t="s">
        <v>319</v>
      </c>
      <c r="B256" t="s">
        <v>250</v>
      </c>
      <c r="E256" t="b">
        <v>0</v>
      </c>
    </row>
    <row r="257" spans="1:5" x14ac:dyDescent="0.3">
      <c r="A257" t="s">
        <v>320</v>
      </c>
      <c r="B257" t="s">
        <v>250</v>
      </c>
      <c r="E257" t="b">
        <v>0</v>
      </c>
    </row>
    <row r="258" spans="1:5" x14ac:dyDescent="0.3">
      <c r="A258" t="s">
        <v>321</v>
      </c>
      <c r="E258" t="b">
        <v>0</v>
      </c>
    </row>
    <row r="259" spans="1:5" x14ac:dyDescent="0.3">
      <c r="A259" t="s">
        <v>322</v>
      </c>
      <c r="B259" t="s">
        <v>250</v>
      </c>
      <c r="E259" t="b">
        <v>0</v>
      </c>
    </row>
    <row r="260" spans="1:5" x14ac:dyDescent="0.3">
      <c r="A260" t="s">
        <v>323</v>
      </c>
      <c r="B260" t="s">
        <v>324</v>
      </c>
      <c r="E260" t="b">
        <v>0</v>
      </c>
    </row>
    <row r="261" spans="1:5" x14ac:dyDescent="0.3">
      <c r="A261" t="s">
        <v>325</v>
      </c>
      <c r="B261" t="s">
        <v>185</v>
      </c>
      <c r="E261" t="b">
        <v>0</v>
      </c>
    </row>
    <row r="262" spans="1:5" x14ac:dyDescent="0.3">
      <c r="A262" t="s">
        <v>130</v>
      </c>
      <c r="B262" t="s">
        <v>179</v>
      </c>
      <c r="C262" t="s">
        <v>22</v>
      </c>
      <c r="E262" t="b">
        <v>0</v>
      </c>
    </row>
    <row r="263" spans="1:5" x14ac:dyDescent="0.3">
      <c r="A263" t="s">
        <v>131</v>
      </c>
      <c r="B263" t="s">
        <v>183</v>
      </c>
      <c r="C263" t="s">
        <v>26</v>
      </c>
      <c r="E263" t="b">
        <v>0</v>
      </c>
    </row>
    <row r="264" spans="1:5" x14ac:dyDescent="0.3">
      <c r="A264" t="s">
        <v>132</v>
      </c>
      <c r="B264" t="s">
        <v>183</v>
      </c>
      <c r="C264" t="s">
        <v>20</v>
      </c>
      <c r="E264" t="b">
        <v>0</v>
      </c>
    </row>
    <row r="265" spans="1:5" x14ac:dyDescent="0.3">
      <c r="A265" t="s">
        <v>326</v>
      </c>
      <c r="B265" t="s">
        <v>182</v>
      </c>
      <c r="E265" t="b">
        <v>0</v>
      </c>
    </row>
    <row r="266" spans="1:5" x14ac:dyDescent="0.3">
      <c r="A266" t="s">
        <v>327</v>
      </c>
      <c r="E266" t="b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5"/>
  <sheetViews>
    <sheetView workbookViewId="0"/>
  </sheetViews>
  <sheetFormatPr defaultRowHeight="14.4" x14ac:dyDescent="0.3"/>
  <sheetData>
    <row r="1" spans="1:7" x14ac:dyDescent="0.3">
      <c r="A1" t="s">
        <v>328</v>
      </c>
      <c r="B1" t="s">
        <v>174</v>
      </c>
      <c r="C1" t="s">
        <v>4</v>
      </c>
      <c r="D1" t="s">
        <v>40</v>
      </c>
      <c r="E1" t="s">
        <v>329</v>
      </c>
      <c r="F1" t="s">
        <v>5</v>
      </c>
      <c r="G1" t="s">
        <v>8</v>
      </c>
    </row>
    <row r="2" spans="1:7" x14ac:dyDescent="0.3">
      <c r="A2" s="38">
        <v>42685</v>
      </c>
      <c r="B2" t="s">
        <v>68</v>
      </c>
      <c r="C2" t="s">
        <v>25</v>
      </c>
      <c r="D2">
        <v>1</v>
      </c>
      <c r="E2">
        <v>15748215</v>
      </c>
      <c r="F2">
        <v>75</v>
      </c>
      <c r="G2">
        <v>0</v>
      </c>
    </row>
    <row r="3" spans="1:7" x14ac:dyDescent="0.3">
      <c r="A3" s="38">
        <v>42685</v>
      </c>
      <c r="B3" t="s">
        <v>53</v>
      </c>
      <c r="C3" t="s">
        <v>26</v>
      </c>
      <c r="D3">
        <v>1</v>
      </c>
      <c r="E3">
        <v>15927018</v>
      </c>
      <c r="F3">
        <v>63</v>
      </c>
      <c r="G3">
        <v>0</v>
      </c>
    </row>
    <row r="4" spans="1:7" x14ac:dyDescent="0.3">
      <c r="A4" s="38">
        <v>42685</v>
      </c>
      <c r="B4" t="s">
        <v>100</v>
      </c>
      <c r="C4" t="s">
        <v>24</v>
      </c>
      <c r="D4">
        <v>1</v>
      </c>
      <c r="E4">
        <v>18190485</v>
      </c>
      <c r="F4">
        <v>81</v>
      </c>
      <c r="G4">
        <v>1</v>
      </c>
    </row>
    <row r="5" spans="1:7" x14ac:dyDescent="0.3">
      <c r="A5" s="38">
        <v>42685</v>
      </c>
      <c r="B5" t="s">
        <v>108</v>
      </c>
      <c r="C5" t="s">
        <v>20</v>
      </c>
      <c r="D5">
        <v>1</v>
      </c>
      <c r="E5">
        <v>16396913</v>
      </c>
      <c r="F5">
        <v>105</v>
      </c>
      <c r="G5">
        <v>3</v>
      </c>
    </row>
    <row r="6" spans="1:7" x14ac:dyDescent="0.3">
      <c r="A6" s="38">
        <v>42685</v>
      </c>
      <c r="B6" t="s">
        <v>60</v>
      </c>
      <c r="C6" t="s">
        <v>24</v>
      </c>
      <c r="D6">
        <v>1</v>
      </c>
      <c r="E6">
        <v>19969496</v>
      </c>
      <c r="F6">
        <v>103</v>
      </c>
      <c r="G6">
        <v>0</v>
      </c>
    </row>
    <row r="7" spans="1:7" x14ac:dyDescent="0.3">
      <c r="A7" s="38">
        <v>42685</v>
      </c>
      <c r="B7" t="s">
        <v>80</v>
      </c>
      <c r="C7" t="s">
        <v>23</v>
      </c>
      <c r="D7">
        <v>1</v>
      </c>
      <c r="E7">
        <v>18354621</v>
      </c>
      <c r="F7">
        <v>172</v>
      </c>
      <c r="G7">
        <v>0</v>
      </c>
    </row>
    <row r="8" spans="1:7" x14ac:dyDescent="0.3">
      <c r="A8" s="38">
        <v>42685</v>
      </c>
      <c r="B8" t="s">
        <v>93</v>
      </c>
      <c r="C8" t="s">
        <v>23</v>
      </c>
      <c r="D8">
        <v>1</v>
      </c>
      <c r="E8">
        <v>18626653</v>
      </c>
      <c r="F8">
        <v>98</v>
      </c>
      <c r="G8">
        <v>2</v>
      </c>
    </row>
    <row r="9" spans="1:7" x14ac:dyDescent="0.3">
      <c r="A9" s="38">
        <v>42685</v>
      </c>
      <c r="B9" t="s">
        <v>74</v>
      </c>
      <c r="C9" t="s">
        <v>20</v>
      </c>
      <c r="D9">
        <v>1</v>
      </c>
      <c r="E9">
        <v>17753660</v>
      </c>
      <c r="F9">
        <v>119</v>
      </c>
      <c r="G9">
        <v>1</v>
      </c>
    </row>
    <row r="10" spans="1:7" x14ac:dyDescent="0.3">
      <c r="A10" s="38">
        <v>42685</v>
      </c>
      <c r="B10" t="s">
        <v>82</v>
      </c>
      <c r="C10" t="s">
        <v>25</v>
      </c>
      <c r="D10">
        <v>1</v>
      </c>
      <c r="E10">
        <v>19224283</v>
      </c>
      <c r="F10">
        <v>108</v>
      </c>
      <c r="G10">
        <v>1</v>
      </c>
    </row>
    <row r="11" spans="1:7" x14ac:dyDescent="0.3">
      <c r="A11" s="38">
        <v>42685</v>
      </c>
      <c r="B11" t="s">
        <v>76</v>
      </c>
      <c r="C11" t="s">
        <v>22</v>
      </c>
      <c r="D11">
        <v>1</v>
      </c>
      <c r="E11">
        <v>14909157</v>
      </c>
      <c r="F11">
        <v>100</v>
      </c>
      <c r="G11">
        <v>0</v>
      </c>
    </row>
    <row r="12" spans="1:7" x14ac:dyDescent="0.3">
      <c r="A12" s="38">
        <v>42685</v>
      </c>
      <c r="B12" t="s">
        <v>42</v>
      </c>
      <c r="C12" t="s">
        <v>25</v>
      </c>
      <c r="D12">
        <v>1</v>
      </c>
      <c r="E12">
        <v>18550642</v>
      </c>
      <c r="F12">
        <v>113</v>
      </c>
      <c r="G12">
        <v>0</v>
      </c>
    </row>
    <row r="13" spans="1:7" x14ac:dyDescent="0.3">
      <c r="A13" s="38">
        <v>42685</v>
      </c>
      <c r="B13" t="s">
        <v>75</v>
      </c>
      <c r="C13" t="s">
        <v>20</v>
      </c>
      <c r="D13">
        <v>1</v>
      </c>
      <c r="E13">
        <v>16262625</v>
      </c>
      <c r="F13">
        <v>104</v>
      </c>
      <c r="G13">
        <v>0</v>
      </c>
    </row>
    <row r="14" spans="1:7" x14ac:dyDescent="0.3">
      <c r="A14" s="38">
        <v>42685</v>
      </c>
      <c r="B14" t="s">
        <v>43</v>
      </c>
      <c r="C14" t="s">
        <v>26</v>
      </c>
      <c r="D14">
        <v>1</v>
      </c>
      <c r="E14">
        <v>13442989</v>
      </c>
      <c r="F14">
        <v>45</v>
      </c>
      <c r="G14">
        <v>0</v>
      </c>
    </row>
    <row r="15" spans="1:7" x14ac:dyDescent="0.3">
      <c r="A15" s="38">
        <v>42685</v>
      </c>
      <c r="B15" t="s">
        <v>118</v>
      </c>
      <c r="C15" t="s">
        <v>22</v>
      </c>
      <c r="D15">
        <v>1</v>
      </c>
      <c r="E15">
        <v>19331134</v>
      </c>
      <c r="F15">
        <v>134</v>
      </c>
      <c r="G15">
        <v>4</v>
      </c>
    </row>
    <row r="16" spans="1:7" x14ac:dyDescent="0.3">
      <c r="A16" s="38">
        <v>42685</v>
      </c>
      <c r="B16" t="s">
        <v>131</v>
      </c>
      <c r="C16" t="s">
        <v>26</v>
      </c>
      <c r="D16">
        <v>1</v>
      </c>
      <c r="E16">
        <v>18352497</v>
      </c>
      <c r="F16">
        <v>102</v>
      </c>
      <c r="G16">
        <v>0</v>
      </c>
    </row>
    <row r="17" spans="1:7" x14ac:dyDescent="0.3">
      <c r="A17" s="38">
        <v>42685</v>
      </c>
      <c r="B17" t="s">
        <v>104</v>
      </c>
      <c r="C17" t="s">
        <v>22</v>
      </c>
      <c r="D17">
        <v>1</v>
      </c>
      <c r="E17">
        <v>19186302</v>
      </c>
      <c r="F17">
        <v>88</v>
      </c>
      <c r="G17">
        <v>2</v>
      </c>
    </row>
    <row r="18" spans="1:7" x14ac:dyDescent="0.3">
      <c r="A18" s="38">
        <v>42685</v>
      </c>
      <c r="B18" t="s">
        <v>46</v>
      </c>
      <c r="C18" t="s">
        <v>20</v>
      </c>
      <c r="D18">
        <v>1</v>
      </c>
      <c r="E18">
        <v>17912437</v>
      </c>
      <c r="F18">
        <v>135</v>
      </c>
      <c r="G18">
        <v>0</v>
      </c>
    </row>
    <row r="19" spans="1:7" x14ac:dyDescent="0.3">
      <c r="A19" s="38">
        <v>42685</v>
      </c>
      <c r="B19" t="s">
        <v>130</v>
      </c>
      <c r="C19" t="s">
        <v>22</v>
      </c>
      <c r="D19">
        <v>1</v>
      </c>
      <c r="E19">
        <v>21043249</v>
      </c>
      <c r="F19">
        <v>124</v>
      </c>
      <c r="G19">
        <v>2</v>
      </c>
    </row>
    <row r="20" spans="1:7" x14ac:dyDescent="0.3">
      <c r="A20" s="38">
        <v>42685</v>
      </c>
      <c r="B20" t="s">
        <v>119</v>
      </c>
      <c r="C20" t="s">
        <v>26</v>
      </c>
      <c r="D20">
        <v>1</v>
      </c>
      <c r="E20">
        <v>20003666</v>
      </c>
      <c r="F20">
        <v>177</v>
      </c>
      <c r="G20">
        <v>0</v>
      </c>
    </row>
    <row r="21" spans="1:7" x14ac:dyDescent="0.3">
      <c r="A21" s="38">
        <v>42685</v>
      </c>
      <c r="B21" t="s">
        <v>66</v>
      </c>
      <c r="C21" t="s">
        <v>25</v>
      </c>
      <c r="D21">
        <v>1</v>
      </c>
      <c r="E21">
        <v>4269697</v>
      </c>
      <c r="F21">
        <v>34</v>
      </c>
      <c r="G21">
        <v>0</v>
      </c>
    </row>
    <row r="22" spans="1:7" x14ac:dyDescent="0.3">
      <c r="A22" s="38">
        <v>42685</v>
      </c>
      <c r="B22" t="s">
        <v>63</v>
      </c>
      <c r="C22" t="s">
        <v>26</v>
      </c>
      <c r="D22">
        <v>1</v>
      </c>
      <c r="E22">
        <v>23016375</v>
      </c>
      <c r="F22">
        <v>99</v>
      </c>
      <c r="G22">
        <v>0</v>
      </c>
    </row>
    <row r="23" spans="1:7" x14ac:dyDescent="0.3">
      <c r="A23" s="38">
        <v>42685</v>
      </c>
      <c r="B23" t="s">
        <v>56</v>
      </c>
      <c r="C23" t="s">
        <v>26</v>
      </c>
      <c r="D23">
        <v>1</v>
      </c>
      <c r="E23">
        <v>18129685</v>
      </c>
      <c r="F23">
        <v>119</v>
      </c>
      <c r="G23">
        <v>0</v>
      </c>
    </row>
    <row r="24" spans="1:7" x14ac:dyDescent="0.3">
      <c r="A24" s="38">
        <v>42685</v>
      </c>
      <c r="B24" t="s">
        <v>57</v>
      </c>
      <c r="C24" t="s">
        <v>25</v>
      </c>
      <c r="D24">
        <v>1</v>
      </c>
      <c r="E24">
        <v>16721927</v>
      </c>
      <c r="F24">
        <v>125</v>
      </c>
      <c r="G24">
        <v>1</v>
      </c>
    </row>
    <row r="25" spans="1:7" x14ac:dyDescent="0.3">
      <c r="A25" s="38">
        <v>42685</v>
      </c>
      <c r="B25" t="s">
        <v>54</v>
      </c>
      <c r="C25" t="s">
        <v>22</v>
      </c>
      <c r="D25">
        <v>1</v>
      </c>
      <c r="E25">
        <v>21912968</v>
      </c>
      <c r="F25">
        <v>137</v>
      </c>
      <c r="G25">
        <v>1</v>
      </c>
    </row>
    <row r="26" spans="1:7" x14ac:dyDescent="0.3">
      <c r="A26" s="38">
        <v>42685</v>
      </c>
      <c r="B26" t="s">
        <v>126</v>
      </c>
      <c r="C26" t="s">
        <v>25</v>
      </c>
      <c r="D26">
        <v>1</v>
      </c>
      <c r="E26">
        <v>18604455</v>
      </c>
      <c r="F26">
        <v>109</v>
      </c>
      <c r="G26">
        <v>1</v>
      </c>
    </row>
    <row r="27" spans="1:7" x14ac:dyDescent="0.3">
      <c r="A27" s="38">
        <v>42685</v>
      </c>
      <c r="B27" t="s">
        <v>61</v>
      </c>
      <c r="C27" t="s">
        <v>20</v>
      </c>
      <c r="D27">
        <v>1</v>
      </c>
      <c r="E27">
        <v>6751761</v>
      </c>
      <c r="F27">
        <v>43</v>
      </c>
      <c r="G27">
        <v>0</v>
      </c>
    </row>
    <row r="28" spans="1:7" x14ac:dyDescent="0.3">
      <c r="A28" s="38">
        <v>42685</v>
      </c>
      <c r="B28" t="s">
        <v>103</v>
      </c>
      <c r="C28" t="s">
        <v>22</v>
      </c>
      <c r="D28">
        <v>1</v>
      </c>
      <c r="E28">
        <v>12623453</v>
      </c>
      <c r="F28">
        <v>58</v>
      </c>
      <c r="G28">
        <v>0</v>
      </c>
    </row>
    <row r="29" spans="1:7" x14ac:dyDescent="0.3">
      <c r="A29" s="38">
        <v>42685</v>
      </c>
      <c r="B29" t="s">
        <v>47</v>
      </c>
      <c r="C29" t="s">
        <v>20</v>
      </c>
      <c r="D29">
        <v>1</v>
      </c>
      <c r="E29">
        <v>18855580</v>
      </c>
      <c r="F29">
        <v>95</v>
      </c>
      <c r="G29">
        <v>0</v>
      </c>
    </row>
    <row r="30" spans="1:7" x14ac:dyDescent="0.3">
      <c r="A30" s="38">
        <v>42685</v>
      </c>
      <c r="B30" t="s">
        <v>111</v>
      </c>
      <c r="C30" t="s">
        <v>23</v>
      </c>
      <c r="D30">
        <v>1</v>
      </c>
      <c r="E30">
        <v>18137911</v>
      </c>
      <c r="F30">
        <v>116</v>
      </c>
      <c r="G30">
        <v>3</v>
      </c>
    </row>
    <row r="31" spans="1:7" x14ac:dyDescent="0.3">
      <c r="A31" s="38">
        <v>42685</v>
      </c>
      <c r="B31" t="s">
        <v>123</v>
      </c>
      <c r="C31" t="s">
        <v>22</v>
      </c>
      <c r="D31">
        <v>1</v>
      </c>
      <c r="E31">
        <v>7082388</v>
      </c>
      <c r="F31">
        <v>32</v>
      </c>
      <c r="G31">
        <v>2</v>
      </c>
    </row>
    <row r="32" spans="1:7" x14ac:dyDescent="0.3">
      <c r="A32" s="38">
        <v>42685</v>
      </c>
      <c r="B32" t="s">
        <v>45</v>
      </c>
      <c r="C32" t="s">
        <v>20</v>
      </c>
      <c r="D32">
        <v>1</v>
      </c>
      <c r="E32">
        <v>21842715</v>
      </c>
      <c r="F32">
        <v>139</v>
      </c>
      <c r="G32">
        <v>6</v>
      </c>
    </row>
    <row r="33" spans="1:7" x14ac:dyDescent="0.3">
      <c r="A33" s="38">
        <v>42685</v>
      </c>
      <c r="B33" t="s">
        <v>52</v>
      </c>
      <c r="C33" t="s">
        <v>23</v>
      </c>
      <c r="D33">
        <v>1</v>
      </c>
      <c r="E33">
        <v>21179983</v>
      </c>
      <c r="F33">
        <v>117</v>
      </c>
      <c r="G33">
        <v>1</v>
      </c>
    </row>
    <row r="34" spans="1:7" x14ac:dyDescent="0.3">
      <c r="A34" s="38">
        <v>42685</v>
      </c>
      <c r="B34" t="s">
        <v>109</v>
      </c>
      <c r="C34" t="s">
        <v>24</v>
      </c>
      <c r="D34">
        <v>1</v>
      </c>
      <c r="E34">
        <v>19150395</v>
      </c>
      <c r="F34">
        <v>88</v>
      </c>
      <c r="G34">
        <v>2</v>
      </c>
    </row>
    <row r="35" spans="1:7" x14ac:dyDescent="0.3">
      <c r="A35" s="38">
        <v>42685</v>
      </c>
      <c r="B35" t="s">
        <v>58</v>
      </c>
      <c r="C35" t="s">
        <v>20</v>
      </c>
      <c r="D35">
        <v>1</v>
      </c>
      <c r="E35">
        <v>23590188</v>
      </c>
      <c r="F35">
        <v>126</v>
      </c>
      <c r="G35">
        <v>0</v>
      </c>
    </row>
    <row r="36" spans="1:7" x14ac:dyDescent="0.3">
      <c r="A36" s="38">
        <v>42685</v>
      </c>
      <c r="B36" t="s">
        <v>113</v>
      </c>
      <c r="C36" t="s">
        <v>23</v>
      </c>
      <c r="D36">
        <v>1</v>
      </c>
      <c r="E36">
        <v>12992039</v>
      </c>
      <c r="F36">
        <v>62</v>
      </c>
      <c r="G36">
        <v>0</v>
      </c>
    </row>
    <row r="37" spans="1:7" x14ac:dyDescent="0.3">
      <c r="A37" s="38">
        <v>42685</v>
      </c>
      <c r="B37" t="s">
        <v>95</v>
      </c>
      <c r="C37" t="s">
        <v>23</v>
      </c>
      <c r="D37">
        <v>1</v>
      </c>
      <c r="E37">
        <v>12352765</v>
      </c>
      <c r="F37">
        <v>69</v>
      </c>
      <c r="G37">
        <v>1</v>
      </c>
    </row>
    <row r="38" spans="1:7" x14ac:dyDescent="0.3">
      <c r="A38" s="38">
        <v>42685</v>
      </c>
      <c r="B38" t="s">
        <v>98</v>
      </c>
      <c r="C38" t="s">
        <v>23</v>
      </c>
      <c r="D38">
        <v>1</v>
      </c>
      <c r="E38">
        <v>14485392</v>
      </c>
      <c r="F38">
        <v>113</v>
      </c>
      <c r="G38">
        <v>0</v>
      </c>
    </row>
    <row r="39" spans="1:7" x14ac:dyDescent="0.3">
      <c r="A39" s="38">
        <v>42685</v>
      </c>
      <c r="B39" t="s">
        <v>128</v>
      </c>
      <c r="C39" t="s">
        <v>23</v>
      </c>
      <c r="D39">
        <v>1</v>
      </c>
      <c r="E39">
        <v>16439975</v>
      </c>
      <c r="F39">
        <v>60</v>
      </c>
      <c r="G39">
        <v>1</v>
      </c>
    </row>
    <row r="40" spans="1:7" x14ac:dyDescent="0.3">
      <c r="A40" s="38">
        <v>42685</v>
      </c>
      <c r="B40" t="s">
        <v>86</v>
      </c>
      <c r="C40" t="s">
        <v>23</v>
      </c>
      <c r="D40">
        <v>1</v>
      </c>
      <c r="E40">
        <v>18329228</v>
      </c>
      <c r="F40">
        <v>87</v>
      </c>
      <c r="G40">
        <v>0</v>
      </c>
    </row>
    <row r="41" spans="1:7" x14ac:dyDescent="0.3">
      <c r="A41" s="38">
        <v>42685</v>
      </c>
      <c r="B41" t="s">
        <v>120</v>
      </c>
      <c r="C41" t="s">
        <v>23</v>
      </c>
      <c r="D41">
        <v>1</v>
      </c>
      <c r="E41">
        <v>18568609</v>
      </c>
      <c r="F41">
        <v>90</v>
      </c>
      <c r="G41">
        <v>0</v>
      </c>
    </row>
    <row r="42" spans="1:7" x14ac:dyDescent="0.3">
      <c r="A42" s="38">
        <v>42685</v>
      </c>
      <c r="B42" t="s">
        <v>125</v>
      </c>
      <c r="C42" t="s">
        <v>23</v>
      </c>
      <c r="D42">
        <v>1</v>
      </c>
      <c r="E42">
        <v>17690522</v>
      </c>
      <c r="F42">
        <v>79</v>
      </c>
      <c r="G42">
        <v>0</v>
      </c>
    </row>
    <row r="43" spans="1:7" x14ac:dyDescent="0.3">
      <c r="A43" s="38">
        <v>42685</v>
      </c>
      <c r="B43" t="s">
        <v>121</v>
      </c>
      <c r="C43" t="s">
        <v>26</v>
      </c>
      <c r="D43">
        <v>1</v>
      </c>
      <c r="E43">
        <v>7245870</v>
      </c>
      <c r="F43">
        <v>57</v>
      </c>
      <c r="G43">
        <v>1</v>
      </c>
    </row>
    <row r="44" spans="1:7" x14ac:dyDescent="0.3">
      <c r="A44" s="38">
        <v>42684</v>
      </c>
      <c r="B44" t="s">
        <v>96</v>
      </c>
      <c r="C44" t="s">
        <v>23</v>
      </c>
      <c r="D44">
        <v>1</v>
      </c>
      <c r="E44">
        <v>17050410</v>
      </c>
      <c r="F44">
        <v>65</v>
      </c>
      <c r="G44">
        <v>0</v>
      </c>
    </row>
    <row r="45" spans="1:7" x14ac:dyDescent="0.3">
      <c r="A45" s="38">
        <v>42684</v>
      </c>
      <c r="B45" t="s">
        <v>56</v>
      </c>
      <c r="C45" t="s">
        <v>26</v>
      </c>
      <c r="D45">
        <v>1</v>
      </c>
      <c r="E45">
        <v>19450846</v>
      </c>
      <c r="F45">
        <v>141</v>
      </c>
      <c r="G45">
        <v>1</v>
      </c>
    </row>
    <row r="46" spans="1:7" x14ac:dyDescent="0.3">
      <c r="A46" s="38">
        <v>42684</v>
      </c>
      <c r="B46" t="s">
        <v>109</v>
      </c>
      <c r="C46" t="s">
        <v>24</v>
      </c>
      <c r="D46">
        <v>1</v>
      </c>
      <c r="E46">
        <v>14645040</v>
      </c>
      <c r="F46">
        <v>85</v>
      </c>
      <c r="G46">
        <v>1</v>
      </c>
    </row>
    <row r="47" spans="1:7" x14ac:dyDescent="0.3">
      <c r="A47" s="38">
        <v>42684</v>
      </c>
      <c r="B47" t="s">
        <v>110</v>
      </c>
      <c r="C47" t="s">
        <v>23</v>
      </c>
      <c r="D47">
        <v>1</v>
      </c>
      <c r="E47">
        <v>18005275</v>
      </c>
      <c r="F47">
        <v>126</v>
      </c>
      <c r="G47">
        <v>1</v>
      </c>
    </row>
    <row r="48" spans="1:7" x14ac:dyDescent="0.3">
      <c r="A48" s="38">
        <v>42684</v>
      </c>
      <c r="B48" t="s">
        <v>52</v>
      </c>
      <c r="C48" t="s">
        <v>23</v>
      </c>
      <c r="D48">
        <v>1</v>
      </c>
      <c r="E48">
        <v>20354580</v>
      </c>
      <c r="F48">
        <v>64</v>
      </c>
      <c r="G48">
        <v>0</v>
      </c>
    </row>
    <row r="49" spans="1:7" x14ac:dyDescent="0.3">
      <c r="A49" s="38">
        <v>42684</v>
      </c>
      <c r="B49" t="s">
        <v>57</v>
      </c>
      <c r="C49" t="s">
        <v>25</v>
      </c>
      <c r="D49">
        <v>1</v>
      </c>
      <c r="E49">
        <v>8912527</v>
      </c>
      <c r="F49">
        <v>46</v>
      </c>
      <c r="G49">
        <v>0</v>
      </c>
    </row>
    <row r="50" spans="1:7" x14ac:dyDescent="0.3">
      <c r="A50" s="38">
        <v>42684</v>
      </c>
      <c r="B50" t="s">
        <v>132</v>
      </c>
      <c r="C50" t="s">
        <v>20</v>
      </c>
      <c r="D50">
        <v>1</v>
      </c>
      <c r="E50">
        <v>23437241</v>
      </c>
      <c r="F50">
        <v>166</v>
      </c>
      <c r="G50">
        <v>2</v>
      </c>
    </row>
    <row r="51" spans="1:7" x14ac:dyDescent="0.3">
      <c r="A51" s="38">
        <v>42684</v>
      </c>
      <c r="B51" t="s">
        <v>83</v>
      </c>
      <c r="C51" t="s">
        <v>25</v>
      </c>
      <c r="D51">
        <v>1</v>
      </c>
      <c r="E51">
        <v>18619289</v>
      </c>
      <c r="F51">
        <v>105</v>
      </c>
      <c r="G51">
        <v>1</v>
      </c>
    </row>
    <row r="52" spans="1:7" x14ac:dyDescent="0.3">
      <c r="A52" s="38">
        <v>42684</v>
      </c>
      <c r="B52" t="s">
        <v>42</v>
      </c>
      <c r="C52" t="s">
        <v>25</v>
      </c>
      <c r="D52">
        <v>1</v>
      </c>
      <c r="E52">
        <v>15887350</v>
      </c>
      <c r="F52">
        <v>91</v>
      </c>
      <c r="G52">
        <v>3</v>
      </c>
    </row>
    <row r="53" spans="1:7" x14ac:dyDescent="0.3">
      <c r="A53" s="38">
        <v>42684</v>
      </c>
      <c r="B53" t="s">
        <v>102</v>
      </c>
      <c r="C53" t="s">
        <v>26</v>
      </c>
      <c r="D53">
        <v>1</v>
      </c>
      <c r="E53">
        <v>16668999</v>
      </c>
      <c r="F53">
        <v>155</v>
      </c>
      <c r="G53">
        <v>0</v>
      </c>
    </row>
    <row r="54" spans="1:7" x14ac:dyDescent="0.3">
      <c r="A54" s="38">
        <v>42684</v>
      </c>
      <c r="B54" t="s">
        <v>115</v>
      </c>
      <c r="C54" t="s">
        <v>22</v>
      </c>
      <c r="D54">
        <v>1</v>
      </c>
      <c r="E54">
        <v>18543437</v>
      </c>
      <c r="F54">
        <v>113</v>
      </c>
      <c r="G54">
        <v>1</v>
      </c>
    </row>
    <row r="55" spans="1:7" x14ac:dyDescent="0.3">
      <c r="A55" s="38">
        <v>42684</v>
      </c>
      <c r="B55" t="s">
        <v>103</v>
      </c>
      <c r="C55" t="s">
        <v>22</v>
      </c>
      <c r="D55">
        <v>1</v>
      </c>
      <c r="E55">
        <v>18058178</v>
      </c>
      <c r="F55">
        <v>82</v>
      </c>
      <c r="G55">
        <v>2</v>
      </c>
    </row>
    <row r="56" spans="1:7" x14ac:dyDescent="0.3">
      <c r="A56" s="38">
        <v>42684</v>
      </c>
      <c r="B56" t="s">
        <v>88</v>
      </c>
      <c r="C56" t="s">
        <v>25</v>
      </c>
      <c r="D56">
        <v>1</v>
      </c>
      <c r="E56">
        <v>10369559</v>
      </c>
      <c r="F56">
        <v>43</v>
      </c>
      <c r="G56">
        <v>1</v>
      </c>
    </row>
    <row r="57" spans="1:7" x14ac:dyDescent="0.3">
      <c r="A57" s="38">
        <v>42684</v>
      </c>
      <c r="B57" t="s">
        <v>105</v>
      </c>
      <c r="C57" t="s">
        <v>21</v>
      </c>
      <c r="D57">
        <v>1</v>
      </c>
      <c r="E57">
        <v>16748979</v>
      </c>
      <c r="F57">
        <v>74</v>
      </c>
      <c r="G57">
        <v>0</v>
      </c>
    </row>
    <row r="58" spans="1:7" x14ac:dyDescent="0.3">
      <c r="A58" s="38">
        <v>42684</v>
      </c>
      <c r="B58" t="s">
        <v>46</v>
      </c>
      <c r="C58" t="s">
        <v>20</v>
      </c>
      <c r="D58">
        <v>1</v>
      </c>
      <c r="E58">
        <v>19007470</v>
      </c>
      <c r="F58">
        <v>103</v>
      </c>
      <c r="G58">
        <v>1</v>
      </c>
    </row>
    <row r="59" spans="1:7" x14ac:dyDescent="0.3">
      <c r="A59" s="38">
        <v>42684</v>
      </c>
      <c r="B59" t="s">
        <v>119</v>
      </c>
      <c r="C59" t="s">
        <v>26</v>
      </c>
      <c r="D59">
        <v>1</v>
      </c>
      <c r="E59">
        <v>18750495</v>
      </c>
      <c r="F59">
        <v>193</v>
      </c>
      <c r="G59">
        <v>0</v>
      </c>
    </row>
    <row r="60" spans="1:7" x14ac:dyDescent="0.3">
      <c r="A60" s="38">
        <v>42684</v>
      </c>
      <c r="B60" t="s">
        <v>125</v>
      </c>
      <c r="C60" t="s">
        <v>23</v>
      </c>
      <c r="D60">
        <v>1</v>
      </c>
      <c r="E60">
        <v>18329749</v>
      </c>
      <c r="F60">
        <v>113</v>
      </c>
      <c r="G60">
        <v>0</v>
      </c>
    </row>
    <row r="61" spans="1:7" x14ac:dyDescent="0.3">
      <c r="A61" s="38">
        <v>42684</v>
      </c>
      <c r="B61" t="s">
        <v>67</v>
      </c>
      <c r="C61" t="s">
        <v>26</v>
      </c>
      <c r="D61">
        <v>1</v>
      </c>
      <c r="E61">
        <v>18367003</v>
      </c>
      <c r="F61">
        <v>135</v>
      </c>
      <c r="G61">
        <v>1</v>
      </c>
    </row>
    <row r="62" spans="1:7" x14ac:dyDescent="0.3">
      <c r="A62" s="38">
        <v>42684</v>
      </c>
      <c r="B62" t="s">
        <v>94</v>
      </c>
      <c r="C62" t="s">
        <v>20</v>
      </c>
      <c r="D62">
        <v>1</v>
      </c>
      <c r="E62">
        <v>17596851</v>
      </c>
      <c r="F62">
        <v>119</v>
      </c>
      <c r="G62">
        <v>1</v>
      </c>
    </row>
    <row r="63" spans="1:7" x14ac:dyDescent="0.3">
      <c r="A63" s="38">
        <v>42684</v>
      </c>
      <c r="B63" t="s">
        <v>118</v>
      </c>
      <c r="C63" t="s">
        <v>22</v>
      </c>
      <c r="D63">
        <v>1</v>
      </c>
      <c r="E63">
        <v>19062467</v>
      </c>
      <c r="F63">
        <v>187</v>
      </c>
      <c r="G63">
        <v>4</v>
      </c>
    </row>
    <row r="64" spans="1:7" x14ac:dyDescent="0.3">
      <c r="A64" s="38">
        <v>42684</v>
      </c>
      <c r="B64" t="s">
        <v>131</v>
      </c>
      <c r="C64" t="s">
        <v>26</v>
      </c>
      <c r="D64">
        <v>1</v>
      </c>
      <c r="E64">
        <v>17796055</v>
      </c>
      <c r="F64">
        <v>119</v>
      </c>
      <c r="G64">
        <v>0</v>
      </c>
    </row>
    <row r="65" spans="1:7" x14ac:dyDescent="0.3">
      <c r="A65" s="38">
        <v>42684</v>
      </c>
      <c r="B65" t="s">
        <v>112</v>
      </c>
      <c r="C65" t="s">
        <v>23</v>
      </c>
      <c r="D65">
        <v>1</v>
      </c>
      <c r="E65">
        <v>15594076</v>
      </c>
      <c r="F65">
        <v>62</v>
      </c>
      <c r="G65">
        <v>0</v>
      </c>
    </row>
    <row r="66" spans="1:7" x14ac:dyDescent="0.3">
      <c r="A66" s="38">
        <v>42684</v>
      </c>
      <c r="B66" t="s">
        <v>111</v>
      </c>
      <c r="C66" t="s">
        <v>23</v>
      </c>
      <c r="D66">
        <v>1</v>
      </c>
      <c r="E66">
        <v>19860823</v>
      </c>
      <c r="F66">
        <v>161</v>
      </c>
      <c r="G66">
        <v>2</v>
      </c>
    </row>
    <row r="67" spans="1:7" x14ac:dyDescent="0.3">
      <c r="A67" s="38">
        <v>42684</v>
      </c>
      <c r="B67" t="s">
        <v>62</v>
      </c>
      <c r="C67" t="s">
        <v>21</v>
      </c>
      <c r="D67">
        <v>1</v>
      </c>
      <c r="E67">
        <v>16681275</v>
      </c>
      <c r="F67">
        <v>73</v>
      </c>
      <c r="G67">
        <v>0</v>
      </c>
    </row>
    <row r="68" spans="1:7" x14ac:dyDescent="0.3">
      <c r="A68" s="38">
        <v>42684</v>
      </c>
      <c r="B68" t="s">
        <v>71</v>
      </c>
      <c r="C68" t="s">
        <v>23</v>
      </c>
      <c r="D68">
        <v>1</v>
      </c>
      <c r="E68">
        <v>18025078</v>
      </c>
      <c r="F68">
        <v>111</v>
      </c>
      <c r="G68">
        <v>1</v>
      </c>
    </row>
    <row r="69" spans="1:7" x14ac:dyDescent="0.3">
      <c r="A69" s="38">
        <v>42684</v>
      </c>
      <c r="B69" t="s">
        <v>121</v>
      </c>
      <c r="C69" t="s">
        <v>26</v>
      </c>
      <c r="D69">
        <v>1</v>
      </c>
      <c r="E69">
        <v>5250287</v>
      </c>
      <c r="F69">
        <v>30</v>
      </c>
      <c r="G69">
        <v>3</v>
      </c>
    </row>
    <row r="70" spans="1:7" x14ac:dyDescent="0.3">
      <c r="A70" s="38">
        <v>42682</v>
      </c>
      <c r="B70" t="s">
        <v>125</v>
      </c>
      <c r="C70" t="s">
        <v>23</v>
      </c>
      <c r="D70">
        <v>1</v>
      </c>
      <c r="E70">
        <v>18335523</v>
      </c>
      <c r="F70">
        <v>104</v>
      </c>
      <c r="G70">
        <v>0</v>
      </c>
    </row>
    <row r="71" spans="1:7" x14ac:dyDescent="0.3">
      <c r="A71" s="38">
        <v>42682</v>
      </c>
      <c r="B71" t="s">
        <v>95</v>
      </c>
      <c r="C71" t="s">
        <v>23</v>
      </c>
      <c r="D71">
        <v>1</v>
      </c>
      <c r="E71">
        <v>22116913</v>
      </c>
      <c r="F71">
        <v>129</v>
      </c>
      <c r="G71">
        <v>2</v>
      </c>
    </row>
    <row r="72" spans="1:7" x14ac:dyDescent="0.3">
      <c r="A72" s="38">
        <v>42682</v>
      </c>
      <c r="B72" t="s">
        <v>93</v>
      </c>
      <c r="C72" t="s">
        <v>23</v>
      </c>
      <c r="D72">
        <v>1</v>
      </c>
      <c r="E72">
        <v>17693940</v>
      </c>
      <c r="F72">
        <v>89</v>
      </c>
      <c r="G72">
        <v>0</v>
      </c>
    </row>
    <row r="73" spans="1:7" x14ac:dyDescent="0.3">
      <c r="A73" s="38">
        <v>42684</v>
      </c>
      <c r="B73" t="s">
        <v>66</v>
      </c>
      <c r="C73" t="s">
        <v>25</v>
      </c>
      <c r="D73">
        <v>1</v>
      </c>
      <c r="E73">
        <v>10688012</v>
      </c>
      <c r="F73">
        <v>58</v>
      </c>
      <c r="G73">
        <v>4</v>
      </c>
    </row>
    <row r="74" spans="1:7" x14ac:dyDescent="0.3">
      <c r="A74" s="38">
        <v>42684</v>
      </c>
      <c r="B74" t="s">
        <v>74</v>
      </c>
      <c r="C74" t="s">
        <v>20</v>
      </c>
      <c r="D74">
        <v>1</v>
      </c>
      <c r="E74">
        <v>17488566</v>
      </c>
      <c r="F74">
        <v>101</v>
      </c>
      <c r="G74">
        <v>2</v>
      </c>
    </row>
    <row r="75" spans="1:7" x14ac:dyDescent="0.3">
      <c r="A75" s="38">
        <v>42684</v>
      </c>
      <c r="B75" t="s">
        <v>127</v>
      </c>
      <c r="C75" t="s">
        <v>21</v>
      </c>
      <c r="D75">
        <v>1</v>
      </c>
      <c r="E75">
        <v>10128342</v>
      </c>
      <c r="F75">
        <v>84</v>
      </c>
      <c r="G75">
        <v>1</v>
      </c>
    </row>
    <row r="76" spans="1:7" x14ac:dyDescent="0.3">
      <c r="A76" s="38">
        <v>42684</v>
      </c>
      <c r="B76" t="s">
        <v>82</v>
      </c>
      <c r="C76" t="s">
        <v>25</v>
      </c>
      <c r="D76">
        <v>1</v>
      </c>
      <c r="E76">
        <v>9780945</v>
      </c>
      <c r="F76">
        <v>109</v>
      </c>
      <c r="G76">
        <v>0</v>
      </c>
    </row>
    <row r="77" spans="1:7" x14ac:dyDescent="0.3">
      <c r="A77" s="38">
        <v>42684</v>
      </c>
      <c r="B77" t="s">
        <v>124</v>
      </c>
      <c r="C77" t="s">
        <v>23</v>
      </c>
      <c r="D77">
        <v>1</v>
      </c>
      <c r="E77">
        <v>21667118</v>
      </c>
      <c r="F77">
        <v>124</v>
      </c>
      <c r="G77">
        <v>2</v>
      </c>
    </row>
    <row r="78" spans="1:7" x14ac:dyDescent="0.3">
      <c r="A78" s="38">
        <v>42684</v>
      </c>
      <c r="B78" t="s">
        <v>49</v>
      </c>
      <c r="C78" t="s">
        <v>26</v>
      </c>
      <c r="D78">
        <v>1</v>
      </c>
      <c r="E78">
        <v>18805310</v>
      </c>
      <c r="F78">
        <v>107</v>
      </c>
      <c r="G78">
        <v>0</v>
      </c>
    </row>
    <row r="79" spans="1:7" x14ac:dyDescent="0.3">
      <c r="A79" s="38">
        <v>42684</v>
      </c>
      <c r="B79" t="s">
        <v>117</v>
      </c>
      <c r="C79" t="s">
        <v>22</v>
      </c>
      <c r="D79">
        <v>1</v>
      </c>
      <c r="E79">
        <v>21529076</v>
      </c>
      <c r="F79">
        <v>100</v>
      </c>
      <c r="G79">
        <v>0</v>
      </c>
    </row>
    <row r="80" spans="1:7" x14ac:dyDescent="0.3">
      <c r="A80" s="38">
        <v>42684</v>
      </c>
      <c r="B80" t="s">
        <v>122</v>
      </c>
      <c r="C80" t="s">
        <v>23</v>
      </c>
      <c r="D80">
        <v>1</v>
      </c>
      <c r="E80">
        <v>18732685</v>
      </c>
      <c r="F80">
        <v>112</v>
      </c>
      <c r="G80">
        <v>1</v>
      </c>
    </row>
    <row r="81" spans="1:7" x14ac:dyDescent="0.3">
      <c r="A81" s="38">
        <v>42684</v>
      </c>
      <c r="B81" t="s">
        <v>114</v>
      </c>
      <c r="C81" t="s">
        <v>23</v>
      </c>
      <c r="D81">
        <v>1</v>
      </c>
      <c r="E81">
        <v>12140652</v>
      </c>
      <c r="F81">
        <v>97</v>
      </c>
      <c r="G81">
        <v>0</v>
      </c>
    </row>
    <row r="82" spans="1:7" x14ac:dyDescent="0.3">
      <c r="A82" s="38">
        <v>42684</v>
      </c>
      <c r="B82" t="s">
        <v>104</v>
      </c>
      <c r="C82" t="s">
        <v>22</v>
      </c>
      <c r="D82">
        <v>1</v>
      </c>
      <c r="E82">
        <v>16289810</v>
      </c>
      <c r="F82">
        <v>97</v>
      </c>
      <c r="G82">
        <v>0</v>
      </c>
    </row>
    <row r="83" spans="1:7" x14ac:dyDescent="0.3">
      <c r="A83" s="38">
        <v>42684</v>
      </c>
      <c r="B83" t="s">
        <v>53</v>
      </c>
      <c r="C83" t="s">
        <v>26</v>
      </c>
      <c r="D83">
        <v>1</v>
      </c>
      <c r="E83">
        <v>17052616</v>
      </c>
      <c r="F83">
        <v>137</v>
      </c>
      <c r="G83">
        <v>0</v>
      </c>
    </row>
    <row r="84" spans="1:7" x14ac:dyDescent="0.3">
      <c r="A84" s="38">
        <v>42684</v>
      </c>
      <c r="B84" t="s">
        <v>58</v>
      </c>
      <c r="C84" t="s">
        <v>20</v>
      </c>
      <c r="D84">
        <v>1</v>
      </c>
      <c r="E84">
        <v>21754454</v>
      </c>
      <c r="F84">
        <v>137</v>
      </c>
      <c r="G84">
        <v>0</v>
      </c>
    </row>
    <row r="85" spans="1:7" x14ac:dyDescent="0.3">
      <c r="A85" s="38">
        <v>42684</v>
      </c>
      <c r="B85" t="s">
        <v>55</v>
      </c>
      <c r="C85" t="s">
        <v>20</v>
      </c>
      <c r="D85">
        <v>1</v>
      </c>
      <c r="E85">
        <v>22003265</v>
      </c>
      <c r="F85">
        <v>89</v>
      </c>
      <c r="G85">
        <v>2</v>
      </c>
    </row>
    <row r="86" spans="1:7" x14ac:dyDescent="0.3">
      <c r="A86" s="38">
        <v>42684</v>
      </c>
      <c r="B86" t="s">
        <v>78</v>
      </c>
      <c r="C86" t="s">
        <v>20</v>
      </c>
      <c r="D86">
        <v>1</v>
      </c>
      <c r="E86">
        <v>19771847</v>
      </c>
      <c r="F86">
        <v>75</v>
      </c>
      <c r="G86">
        <v>2</v>
      </c>
    </row>
    <row r="87" spans="1:7" x14ac:dyDescent="0.3">
      <c r="A87" s="38">
        <v>42684</v>
      </c>
      <c r="B87" t="s">
        <v>47</v>
      </c>
      <c r="C87" t="s">
        <v>20</v>
      </c>
      <c r="D87">
        <v>1</v>
      </c>
      <c r="E87">
        <v>16260103</v>
      </c>
      <c r="F87">
        <v>49</v>
      </c>
      <c r="G87">
        <v>0</v>
      </c>
    </row>
    <row r="88" spans="1:7" x14ac:dyDescent="0.3">
      <c r="A88" s="38">
        <v>42684</v>
      </c>
      <c r="B88" t="s">
        <v>45</v>
      </c>
      <c r="C88" t="s">
        <v>20</v>
      </c>
      <c r="D88">
        <v>1</v>
      </c>
      <c r="E88">
        <v>22446904</v>
      </c>
      <c r="F88">
        <v>101</v>
      </c>
      <c r="G88">
        <v>2</v>
      </c>
    </row>
    <row r="89" spans="1:7" x14ac:dyDescent="0.3">
      <c r="A89" s="38">
        <v>42684</v>
      </c>
      <c r="B89" t="s">
        <v>130</v>
      </c>
      <c r="C89" t="s">
        <v>22</v>
      </c>
      <c r="D89">
        <v>1</v>
      </c>
      <c r="E89">
        <v>18491298</v>
      </c>
      <c r="F89">
        <v>111</v>
      </c>
      <c r="G89">
        <v>1</v>
      </c>
    </row>
    <row r="90" spans="1:7" x14ac:dyDescent="0.3">
      <c r="A90" s="38">
        <v>42684</v>
      </c>
      <c r="B90" t="s">
        <v>120</v>
      </c>
      <c r="C90" t="s">
        <v>23</v>
      </c>
      <c r="D90">
        <v>1</v>
      </c>
      <c r="E90">
        <v>21290864</v>
      </c>
      <c r="F90">
        <v>139</v>
      </c>
      <c r="G90">
        <v>0</v>
      </c>
    </row>
    <row r="91" spans="1:7" x14ac:dyDescent="0.3">
      <c r="A91" s="38">
        <v>42684</v>
      </c>
      <c r="B91" t="s">
        <v>129</v>
      </c>
      <c r="C91" t="s">
        <v>20</v>
      </c>
      <c r="D91">
        <v>1</v>
      </c>
      <c r="E91">
        <v>4753588</v>
      </c>
      <c r="F91">
        <v>18</v>
      </c>
      <c r="G91">
        <v>1</v>
      </c>
    </row>
    <row r="92" spans="1:7" x14ac:dyDescent="0.3">
      <c r="A92" s="38">
        <v>42684</v>
      </c>
      <c r="B92" t="s">
        <v>113</v>
      </c>
      <c r="C92" t="s">
        <v>23</v>
      </c>
      <c r="D92">
        <v>1</v>
      </c>
      <c r="E92">
        <v>3454422</v>
      </c>
      <c r="F92">
        <v>21</v>
      </c>
      <c r="G92">
        <v>0</v>
      </c>
    </row>
    <row r="93" spans="1:7" x14ac:dyDescent="0.3">
      <c r="A93" s="38">
        <v>42684</v>
      </c>
      <c r="B93" t="s">
        <v>63</v>
      </c>
      <c r="C93" t="s">
        <v>26</v>
      </c>
      <c r="D93">
        <v>1</v>
      </c>
      <c r="E93">
        <v>19523479</v>
      </c>
      <c r="F93">
        <v>90</v>
      </c>
      <c r="G93">
        <v>1</v>
      </c>
    </row>
    <row r="94" spans="1:7" x14ac:dyDescent="0.3">
      <c r="A94" s="38">
        <v>42684</v>
      </c>
      <c r="B94" t="s">
        <v>101</v>
      </c>
      <c r="C94" t="s">
        <v>20</v>
      </c>
      <c r="D94">
        <v>1</v>
      </c>
      <c r="E94">
        <v>19540289</v>
      </c>
      <c r="F94">
        <v>98</v>
      </c>
      <c r="G94">
        <v>2</v>
      </c>
    </row>
    <row r="95" spans="1:7" x14ac:dyDescent="0.3">
      <c r="A95" s="38">
        <v>42684</v>
      </c>
      <c r="B95" t="s">
        <v>97</v>
      </c>
      <c r="C95" t="s">
        <v>20</v>
      </c>
      <c r="D95">
        <v>1</v>
      </c>
      <c r="E95">
        <v>21952329</v>
      </c>
      <c r="F95">
        <v>104</v>
      </c>
      <c r="G95">
        <v>0</v>
      </c>
    </row>
    <row r="96" spans="1:7" x14ac:dyDescent="0.3">
      <c r="A96" s="38">
        <v>42684</v>
      </c>
      <c r="B96" t="s">
        <v>99</v>
      </c>
      <c r="C96" t="s">
        <v>24</v>
      </c>
      <c r="D96">
        <v>1</v>
      </c>
      <c r="E96">
        <v>15482033</v>
      </c>
      <c r="F96">
        <v>80</v>
      </c>
      <c r="G96">
        <v>1</v>
      </c>
    </row>
    <row r="97" spans="1:7" x14ac:dyDescent="0.3">
      <c r="A97" s="38">
        <v>42684</v>
      </c>
      <c r="B97" t="s">
        <v>77</v>
      </c>
      <c r="C97" t="s">
        <v>20</v>
      </c>
      <c r="D97">
        <v>1</v>
      </c>
      <c r="E97">
        <v>19150151</v>
      </c>
      <c r="F97">
        <v>88</v>
      </c>
      <c r="G97">
        <v>2</v>
      </c>
    </row>
    <row r="98" spans="1:7" x14ac:dyDescent="0.3">
      <c r="A98" s="38">
        <v>42684</v>
      </c>
      <c r="B98" t="s">
        <v>108</v>
      </c>
      <c r="C98" t="s">
        <v>20</v>
      </c>
      <c r="D98">
        <v>1</v>
      </c>
      <c r="E98">
        <v>18729219</v>
      </c>
      <c r="F98">
        <v>103</v>
      </c>
      <c r="G98">
        <v>1</v>
      </c>
    </row>
    <row r="99" spans="1:7" x14ac:dyDescent="0.3">
      <c r="A99" s="38">
        <v>42684</v>
      </c>
      <c r="B99" t="s">
        <v>84</v>
      </c>
      <c r="C99" t="s">
        <v>20</v>
      </c>
      <c r="D99">
        <v>1</v>
      </c>
      <c r="E99">
        <v>14444290</v>
      </c>
      <c r="F99">
        <v>48</v>
      </c>
      <c r="G99">
        <v>0</v>
      </c>
    </row>
    <row r="100" spans="1:7" x14ac:dyDescent="0.3">
      <c r="A100" s="38">
        <v>42684</v>
      </c>
      <c r="B100" t="s">
        <v>70</v>
      </c>
      <c r="C100" t="s">
        <v>20</v>
      </c>
      <c r="D100">
        <v>1</v>
      </c>
      <c r="E100">
        <v>14409724</v>
      </c>
      <c r="F100">
        <v>86</v>
      </c>
      <c r="G100">
        <v>2</v>
      </c>
    </row>
    <row r="101" spans="1:7" x14ac:dyDescent="0.3">
      <c r="A101" s="38">
        <v>42684</v>
      </c>
      <c r="B101" t="s">
        <v>61</v>
      </c>
      <c r="C101" t="s">
        <v>20</v>
      </c>
      <c r="D101">
        <v>1</v>
      </c>
      <c r="E101">
        <v>16984498</v>
      </c>
      <c r="F101">
        <v>86</v>
      </c>
      <c r="G101">
        <v>0</v>
      </c>
    </row>
    <row r="102" spans="1:7" x14ac:dyDescent="0.3">
      <c r="A102" s="38">
        <v>42684</v>
      </c>
      <c r="B102" t="s">
        <v>80</v>
      </c>
      <c r="C102" t="s">
        <v>23</v>
      </c>
      <c r="D102">
        <v>1</v>
      </c>
      <c r="E102">
        <v>20000061</v>
      </c>
      <c r="F102">
        <v>125</v>
      </c>
      <c r="G102">
        <v>1</v>
      </c>
    </row>
    <row r="103" spans="1:7" x14ac:dyDescent="0.3">
      <c r="A103" s="38">
        <v>42684</v>
      </c>
      <c r="B103" t="s">
        <v>76</v>
      </c>
      <c r="C103" t="s">
        <v>22</v>
      </c>
      <c r="D103">
        <v>1</v>
      </c>
      <c r="E103">
        <v>17618380</v>
      </c>
      <c r="F103">
        <v>98</v>
      </c>
      <c r="G103">
        <v>1</v>
      </c>
    </row>
    <row r="104" spans="1:7" x14ac:dyDescent="0.3">
      <c r="A104" s="38">
        <v>42684</v>
      </c>
      <c r="B104" t="s">
        <v>92</v>
      </c>
      <c r="C104" t="s">
        <v>23</v>
      </c>
      <c r="D104">
        <v>1</v>
      </c>
      <c r="E104">
        <v>17589050</v>
      </c>
      <c r="F104">
        <v>119</v>
      </c>
      <c r="G104">
        <v>0</v>
      </c>
    </row>
    <row r="105" spans="1:7" x14ac:dyDescent="0.3">
      <c r="A105" s="38">
        <v>42684</v>
      </c>
      <c r="B105" t="s">
        <v>75</v>
      </c>
      <c r="C105" t="s">
        <v>20</v>
      </c>
      <c r="D105">
        <v>1</v>
      </c>
      <c r="E105">
        <v>15846047</v>
      </c>
      <c r="F105">
        <v>119</v>
      </c>
      <c r="G105">
        <v>0</v>
      </c>
    </row>
    <row r="106" spans="1:7" x14ac:dyDescent="0.3">
      <c r="A106" s="38">
        <v>42684</v>
      </c>
      <c r="B106" t="s">
        <v>73</v>
      </c>
      <c r="C106" t="s">
        <v>20</v>
      </c>
      <c r="D106">
        <v>1</v>
      </c>
      <c r="E106">
        <v>17612195</v>
      </c>
      <c r="F106">
        <v>81</v>
      </c>
      <c r="G106">
        <v>0</v>
      </c>
    </row>
    <row r="107" spans="1:7" x14ac:dyDescent="0.3">
      <c r="A107" s="38">
        <v>42684</v>
      </c>
      <c r="B107" t="s">
        <v>43</v>
      </c>
      <c r="C107" t="s">
        <v>26</v>
      </c>
      <c r="D107">
        <v>1</v>
      </c>
      <c r="E107">
        <v>7892169</v>
      </c>
      <c r="F107">
        <v>34</v>
      </c>
      <c r="G107">
        <v>0</v>
      </c>
    </row>
    <row r="108" spans="1:7" x14ac:dyDescent="0.3">
      <c r="A108" s="38">
        <v>42682</v>
      </c>
      <c r="B108" t="s">
        <v>118</v>
      </c>
      <c r="C108" t="s">
        <v>22</v>
      </c>
      <c r="D108">
        <v>1</v>
      </c>
      <c r="E108">
        <v>19027191</v>
      </c>
      <c r="F108">
        <v>201</v>
      </c>
      <c r="G108">
        <v>1</v>
      </c>
    </row>
    <row r="109" spans="1:7" x14ac:dyDescent="0.3">
      <c r="A109" s="38">
        <v>42682</v>
      </c>
      <c r="B109" t="s">
        <v>117</v>
      </c>
      <c r="C109" t="s">
        <v>22</v>
      </c>
      <c r="D109">
        <v>1</v>
      </c>
      <c r="E109">
        <v>13065513</v>
      </c>
      <c r="F109">
        <v>62</v>
      </c>
      <c r="G109">
        <v>2</v>
      </c>
    </row>
    <row r="110" spans="1:7" x14ac:dyDescent="0.3">
      <c r="A110" s="38">
        <v>42682</v>
      </c>
      <c r="B110" t="s">
        <v>122</v>
      </c>
      <c r="C110" t="s">
        <v>23</v>
      </c>
      <c r="D110">
        <v>1</v>
      </c>
      <c r="E110">
        <v>19364724</v>
      </c>
      <c r="F110">
        <v>107</v>
      </c>
      <c r="G110">
        <v>1</v>
      </c>
    </row>
    <row r="111" spans="1:7" x14ac:dyDescent="0.3">
      <c r="A111" s="38">
        <v>42682</v>
      </c>
      <c r="B111" t="s">
        <v>115</v>
      </c>
      <c r="C111" t="s">
        <v>22</v>
      </c>
      <c r="D111">
        <v>1</v>
      </c>
      <c r="E111">
        <v>20159023</v>
      </c>
      <c r="F111">
        <v>102</v>
      </c>
      <c r="G111">
        <v>0</v>
      </c>
    </row>
    <row r="112" spans="1:7" x14ac:dyDescent="0.3">
      <c r="A112" s="38">
        <v>42682</v>
      </c>
      <c r="B112" t="s">
        <v>116</v>
      </c>
      <c r="C112" t="s">
        <v>23</v>
      </c>
      <c r="D112">
        <v>1</v>
      </c>
      <c r="E112">
        <v>18986509</v>
      </c>
      <c r="F112">
        <v>81</v>
      </c>
      <c r="G112">
        <v>0</v>
      </c>
    </row>
    <row r="113" spans="1:7" x14ac:dyDescent="0.3">
      <c r="A113" s="38">
        <v>42682</v>
      </c>
      <c r="B113" t="s">
        <v>53</v>
      </c>
      <c r="C113" t="s">
        <v>26</v>
      </c>
      <c r="D113">
        <v>1</v>
      </c>
      <c r="E113">
        <v>20953056</v>
      </c>
      <c r="F113">
        <v>129</v>
      </c>
      <c r="G113">
        <v>1</v>
      </c>
    </row>
    <row r="114" spans="1:7" x14ac:dyDescent="0.3">
      <c r="A114" s="38">
        <v>42682</v>
      </c>
      <c r="B114" t="s">
        <v>45</v>
      </c>
      <c r="C114" t="s">
        <v>20</v>
      </c>
      <c r="D114">
        <v>1</v>
      </c>
      <c r="E114">
        <v>16730480</v>
      </c>
      <c r="F114">
        <v>72</v>
      </c>
      <c r="G114">
        <v>1</v>
      </c>
    </row>
    <row r="115" spans="1:7" x14ac:dyDescent="0.3">
      <c r="A115" s="38">
        <v>42682</v>
      </c>
      <c r="B115" t="s">
        <v>130</v>
      </c>
      <c r="C115" t="s">
        <v>22</v>
      </c>
      <c r="D115">
        <v>1</v>
      </c>
      <c r="E115">
        <v>19219748</v>
      </c>
      <c r="F115">
        <v>141</v>
      </c>
      <c r="G115">
        <v>3</v>
      </c>
    </row>
    <row r="116" spans="1:7" x14ac:dyDescent="0.3">
      <c r="A116" s="38">
        <v>42682</v>
      </c>
      <c r="B116" t="s">
        <v>41</v>
      </c>
      <c r="C116" t="s">
        <v>25</v>
      </c>
      <c r="D116">
        <v>1</v>
      </c>
      <c r="E116">
        <v>18538413</v>
      </c>
      <c r="F116">
        <v>128</v>
      </c>
      <c r="G116">
        <v>1</v>
      </c>
    </row>
    <row r="117" spans="1:7" x14ac:dyDescent="0.3">
      <c r="A117" s="38">
        <v>42682</v>
      </c>
      <c r="B117" t="s">
        <v>119</v>
      </c>
      <c r="C117" t="s">
        <v>26</v>
      </c>
      <c r="D117">
        <v>1</v>
      </c>
      <c r="E117">
        <v>18108054</v>
      </c>
      <c r="F117">
        <v>126</v>
      </c>
      <c r="G117">
        <v>0</v>
      </c>
    </row>
    <row r="118" spans="1:7" x14ac:dyDescent="0.3">
      <c r="A118" s="38">
        <v>42682</v>
      </c>
      <c r="B118" t="s">
        <v>120</v>
      </c>
      <c r="C118" t="s">
        <v>23</v>
      </c>
      <c r="D118">
        <v>1</v>
      </c>
      <c r="E118">
        <v>22489589</v>
      </c>
      <c r="F118">
        <v>93</v>
      </c>
      <c r="G118">
        <v>0</v>
      </c>
    </row>
    <row r="119" spans="1:7" x14ac:dyDescent="0.3">
      <c r="A119" s="38">
        <v>42682</v>
      </c>
      <c r="B119" t="s">
        <v>96</v>
      </c>
      <c r="C119" t="s">
        <v>23</v>
      </c>
      <c r="D119">
        <v>1</v>
      </c>
      <c r="E119">
        <v>16500149</v>
      </c>
      <c r="F119">
        <v>79</v>
      </c>
      <c r="G119">
        <v>0</v>
      </c>
    </row>
    <row r="120" spans="1:7" x14ac:dyDescent="0.3">
      <c r="A120" s="38">
        <v>42682</v>
      </c>
      <c r="B120" t="s">
        <v>99</v>
      </c>
      <c r="C120" t="s">
        <v>24</v>
      </c>
      <c r="D120">
        <v>1</v>
      </c>
      <c r="E120">
        <v>17531433</v>
      </c>
      <c r="F120">
        <v>75</v>
      </c>
      <c r="G120">
        <v>2</v>
      </c>
    </row>
    <row r="121" spans="1:7" x14ac:dyDescent="0.3">
      <c r="A121" s="38">
        <v>42682</v>
      </c>
      <c r="B121" t="s">
        <v>100</v>
      </c>
      <c r="C121" t="s">
        <v>24</v>
      </c>
      <c r="D121">
        <v>1</v>
      </c>
      <c r="E121">
        <v>18229248</v>
      </c>
      <c r="F121">
        <v>79</v>
      </c>
      <c r="G121">
        <v>1</v>
      </c>
    </row>
    <row r="122" spans="1:7" x14ac:dyDescent="0.3">
      <c r="A122" s="38">
        <v>42682</v>
      </c>
      <c r="B122" t="s">
        <v>56</v>
      </c>
      <c r="C122" t="s">
        <v>26</v>
      </c>
      <c r="D122">
        <v>1</v>
      </c>
      <c r="E122">
        <v>20911023</v>
      </c>
      <c r="F122">
        <v>141</v>
      </c>
      <c r="G122">
        <v>0</v>
      </c>
    </row>
    <row r="123" spans="1:7" x14ac:dyDescent="0.3">
      <c r="A123" s="38">
        <v>42682</v>
      </c>
      <c r="B123" t="s">
        <v>109</v>
      </c>
      <c r="C123" t="s">
        <v>24</v>
      </c>
      <c r="D123">
        <v>1</v>
      </c>
      <c r="E123">
        <v>9346842</v>
      </c>
      <c r="F123">
        <v>64</v>
      </c>
      <c r="G123">
        <v>0</v>
      </c>
    </row>
    <row r="124" spans="1:7" x14ac:dyDescent="0.3">
      <c r="A124" s="38">
        <v>42682</v>
      </c>
      <c r="B124" t="s">
        <v>112</v>
      </c>
      <c r="C124" t="s">
        <v>23</v>
      </c>
      <c r="D124">
        <v>1</v>
      </c>
      <c r="E124">
        <v>12203677</v>
      </c>
      <c r="F124">
        <v>119</v>
      </c>
      <c r="G124">
        <v>0</v>
      </c>
    </row>
    <row r="125" spans="1:7" x14ac:dyDescent="0.3">
      <c r="A125" s="38">
        <v>42682</v>
      </c>
      <c r="B125" t="s">
        <v>52</v>
      </c>
      <c r="C125" t="s">
        <v>23</v>
      </c>
      <c r="D125">
        <v>1</v>
      </c>
      <c r="E125">
        <v>23726743</v>
      </c>
      <c r="F125">
        <v>107</v>
      </c>
      <c r="G125">
        <v>0</v>
      </c>
    </row>
    <row r="126" spans="1:7" x14ac:dyDescent="0.3">
      <c r="A126" s="38">
        <v>42682</v>
      </c>
      <c r="B126" t="s">
        <v>58</v>
      </c>
      <c r="C126" t="s">
        <v>20</v>
      </c>
      <c r="D126">
        <v>1</v>
      </c>
      <c r="E126">
        <v>12362052</v>
      </c>
      <c r="F126">
        <v>90</v>
      </c>
      <c r="G126">
        <v>2</v>
      </c>
    </row>
    <row r="127" spans="1:7" x14ac:dyDescent="0.3">
      <c r="A127" s="38">
        <v>42682</v>
      </c>
      <c r="B127" t="s">
        <v>55</v>
      </c>
      <c r="C127" t="s">
        <v>20</v>
      </c>
      <c r="D127">
        <v>1</v>
      </c>
      <c r="E127">
        <v>11101136</v>
      </c>
      <c r="F127">
        <v>47</v>
      </c>
      <c r="G127">
        <v>1</v>
      </c>
    </row>
    <row r="128" spans="1:7" x14ac:dyDescent="0.3">
      <c r="A128" s="38">
        <v>42682</v>
      </c>
      <c r="B128" t="s">
        <v>128</v>
      </c>
      <c r="C128" t="s">
        <v>23</v>
      </c>
      <c r="D128">
        <v>1</v>
      </c>
      <c r="E128">
        <v>19199528</v>
      </c>
      <c r="F128">
        <v>105</v>
      </c>
      <c r="G128">
        <v>1</v>
      </c>
    </row>
    <row r="129" spans="1:7" x14ac:dyDescent="0.3">
      <c r="A129" s="38">
        <v>42682</v>
      </c>
      <c r="B129" t="s">
        <v>92</v>
      </c>
      <c r="C129" t="s">
        <v>23</v>
      </c>
      <c r="D129">
        <v>1</v>
      </c>
      <c r="E129">
        <v>21592989</v>
      </c>
      <c r="F129">
        <v>78</v>
      </c>
      <c r="G129">
        <v>0</v>
      </c>
    </row>
    <row r="130" spans="1:7" x14ac:dyDescent="0.3">
      <c r="A130" s="38">
        <v>42682</v>
      </c>
      <c r="B130" t="s">
        <v>74</v>
      </c>
      <c r="C130" t="s">
        <v>20</v>
      </c>
      <c r="D130">
        <v>1</v>
      </c>
      <c r="E130">
        <v>11886180</v>
      </c>
      <c r="F130">
        <v>57</v>
      </c>
      <c r="G130">
        <v>2</v>
      </c>
    </row>
    <row r="131" spans="1:7" x14ac:dyDescent="0.3">
      <c r="A131" s="38">
        <v>42682</v>
      </c>
      <c r="B131" t="s">
        <v>71</v>
      </c>
      <c r="C131" t="s">
        <v>23</v>
      </c>
      <c r="D131">
        <v>1</v>
      </c>
      <c r="E131">
        <v>16178202</v>
      </c>
      <c r="F131">
        <v>103</v>
      </c>
      <c r="G131">
        <v>0</v>
      </c>
    </row>
    <row r="132" spans="1:7" x14ac:dyDescent="0.3">
      <c r="A132" s="38">
        <v>42682</v>
      </c>
      <c r="B132" t="s">
        <v>46</v>
      </c>
      <c r="C132" t="s">
        <v>20</v>
      </c>
      <c r="D132">
        <v>1</v>
      </c>
      <c r="E132">
        <v>11840759</v>
      </c>
      <c r="F132">
        <v>72</v>
      </c>
      <c r="G132">
        <v>0</v>
      </c>
    </row>
    <row r="133" spans="1:7" x14ac:dyDescent="0.3">
      <c r="A133" s="38">
        <v>42682</v>
      </c>
      <c r="B133" t="s">
        <v>94</v>
      </c>
      <c r="C133" t="s">
        <v>20</v>
      </c>
      <c r="D133">
        <v>1</v>
      </c>
      <c r="E133">
        <v>14047067</v>
      </c>
      <c r="F133">
        <v>102</v>
      </c>
      <c r="G133">
        <v>1</v>
      </c>
    </row>
    <row r="134" spans="1:7" x14ac:dyDescent="0.3">
      <c r="A134" s="38">
        <v>42682</v>
      </c>
      <c r="B134" t="s">
        <v>72</v>
      </c>
      <c r="C134" t="s">
        <v>20</v>
      </c>
      <c r="D134">
        <v>1</v>
      </c>
      <c r="E134">
        <v>18894958</v>
      </c>
      <c r="F134">
        <v>101</v>
      </c>
      <c r="G134">
        <v>2</v>
      </c>
    </row>
    <row r="135" spans="1:7" x14ac:dyDescent="0.3">
      <c r="A135" s="38">
        <v>42682</v>
      </c>
      <c r="B135" t="s">
        <v>131</v>
      </c>
      <c r="C135" t="s">
        <v>26</v>
      </c>
      <c r="D135">
        <v>1</v>
      </c>
      <c r="E135">
        <v>19261620</v>
      </c>
      <c r="F135">
        <v>151</v>
      </c>
      <c r="G135">
        <v>0</v>
      </c>
    </row>
    <row r="136" spans="1:7" x14ac:dyDescent="0.3">
      <c r="A136" s="38">
        <v>42682</v>
      </c>
      <c r="B136" t="s">
        <v>102</v>
      </c>
      <c r="C136" t="s">
        <v>26</v>
      </c>
      <c r="D136">
        <v>1</v>
      </c>
      <c r="E136">
        <v>16491498</v>
      </c>
      <c r="F136">
        <v>132</v>
      </c>
      <c r="G136">
        <v>2</v>
      </c>
    </row>
    <row r="137" spans="1:7" x14ac:dyDescent="0.3">
      <c r="A137" s="38">
        <v>42682</v>
      </c>
      <c r="B137" t="s">
        <v>49</v>
      </c>
      <c r="C137" t="s">
        <v>26</v>
      </c>
      <c r="D137">
        <v>1</v>
      </c>
      <c r="E137">
        <v>16478508</v>
      </c>
      <c r="F137">
        <v>105</v>
      </c>
      <c r="G137">
        <v>1</v>
      </c>
    </row>
    <row r="138" spans="1:7" x14ac:dyDescent="0.3">
      <c r="A138" s="38">
        <v>42682</v>
      </c>
      <c r="B138" t="s">
        <v>103</v>
      </c>
      <c r="C138" t="s">
        <v>22</v>
      </c>
      <c r="D138">
        <v>1</v>
      </c>
      <c r="E138">
        <v>18019339</v>
      </c>
      <c r="F138">
        <v>132</v>
      </c>
      <c r="G138">
        <v>0</v>
      </c>
    </row>
    <row r="139" spans="1:7" x14ac:dyDescent="0.3">
      <c r="A139" s="38">
        <v>42682</v>
      </c>
      <c r="B139" t="s">
        <v>104</v>
      </c>
      <c r="C139" t="s">
        <v>22</v>
      </c>
      <c r="D139">
        <v>1</v>
      </c>
      <c r="E139">
        <v>12155106</v>
      </c>
      <c r="F139">
        <v>72</v>
      </c>
      <c r="G139">
        <v>2</v>
      </c>
    </row>
    <row r="140" spans="1:7" x14ac:dyDescent="0.3">
      <c r="A140" s="38">
        <v>42682</v>
      </c>
      <c r="B140" t="s">
        <v>105</v>
      </c>
      <c r="C140" t="s">
        <v>21</v>
      </c>
      <c r="D140">
        <v>1</v>
      </c>
      <c r="E140">
        <v>17704949</v>
      </c>
      <c r="F140">
        <v>83</v>
      </c>
      <c r="G140">
        <v>0</v>
      </c>
    </row>
    <row r="141" spans="1:7" x14ac:dyDescent="0.3">
      <c r="A141" s="38">
        <v>42682</v>
      </c>
      <c r="B141" t="s">
        <v>77</v>
      </c>
      <c r="C141" t="s">
        <v>20</v>
      </c>
      <c r="D141">
        <v>1</v>
      </c>
      <c r="E141">
        <v>16822412</v>
      </c>
      <c r="F141">
        <v>88</v>
      </c>
      <c r="G141">
        <v>3</v>
      </c>
    </row>
    <row r="142" spans="1:7" x14ac:dyDescent="0.3">
      <c r="A142" s="38">
        <v>42682</v>
      </c>
      <c r="B142" t="s">
        <v>70</v>
      </c>
      <c r="C142" t="s">
        <v>20</v>
      </c>
      <c r="D142">
        <v>1</v>
      </c>
      <c r="E142">
        <v>18523152</v>
      </c>
      <c r="F142">
        <v>99</v>
      </c>
      <c r="G142">
        <v>0</v>
      </c>
    </row>
    <row r="143" spans="1:7" x14ac:dyDescent="0.3">
      <c r="A143" s="38">
        <v>42682</v>
      </c>
      <c r="B143" t="s">
        <v>61</v>
      </c>
      <c r="C143" t="s">
        <v>20</v>
      </c>
      <c r="D143">
        <v>1</v>
      </c>
      <c r="E143">
        <v>19268419</v>
      </c>
      <c r="F143">
        <v>103</v>
      </c>
      <c r="G143">
        <v>0</v>
      </c>
    </row>
    <row r="144" spans="1:7" x14ac:dyDescent="0.3">
      <c r="A144" s="38">
        <v>42682</v>
      </c>
      <c r="B144" t="s">
        <v>83</v>
      </c>
      <c r="C144" t="s">
        <v>25</v>
      </c>
      <c r="D144">
        <v>1</v>
      </c>
      <c r="E144">
        <v>14635464</v>
      </c>
      <c r="F144">
        <v>69</v>
      </c>
      <c r="G144">
        <v>1</v>
      </c>
    </row>
    <row r="145" spans="1:7" x14ac:dyDescent="0.3">
      <c r="A145" s="38">
        <v>42682</v>
      </c>
      <c r="B145" t="s">
        <v>82</v>
      </c>
      <c r="C145" t="s">
        <v>25</v>
      </c>
      <c r="D145">
        <v>1</v>
      </c>
      <c r="E145">
        <v>16443755</v>
      </c>
      <c r="F145">
        <v>63</v>
      </c>
      <c r="G145">
        <v>0</v>
      </c>
    </row>
    <row r="146" spans="1:7" x14ac:dyDescent="0.3">
      <c r="A146" s="38">
        <v>42682</v>
      </c>
      <c r="B146" t="s">
        <v>42</v>
      </c>
      <c r="C146" t="s">
        <v>25</v>
      </c>
      <c r="D146">
        <v>1</v>
      </c>
      <c r="E146">
        <v>10204588</v>
      </c>
      <c r="F146">
        <v>45</v>
      </c>
      <c r="G146">
        <v>2</v>
      </c>
    </row>
    <row r="147" spans="1:7" x14ac:dyDescent="0.3">
      <c r="A147" s="38">
        <v>42682</v>
      </c>
      <c r="B147" t="s">
        <v>62</v>
      </c>
      <c r="C147" t="s">
        <v>21</v>
      </c>
      <c r="D147">
        <v>1</v>
      </c>
      <c r="E147">
        <v>13824332</v>
      </c>
      <c r="F147">
        <v>57</v>
      </c>
      <c r="G147">
        <v>1</v>
      </c>
    </row>
    <row r="148" spans="1:7" x14ac:dyDescent="0.3">
      <c r="A148" s="38">
        <v>42682</v>
      </c>
      <c r="B148" t="s">
        <v>43</v>
      </c>
      <c r="C148" t="s">
        <v>26</v>
      </c>
      <c r="D148">
        <v>1</v>
      </c>
      <c r="E148">
        <v>10978111</v>
      </c>
      <c r="F148">
        <v>81</v>
      </c>
      <c r="G148">
        <v>0</v>
      </c>
    </row>
    <row r="149" spans="1:7" x14ac:dyDescent="0.3">
      <c r="A149" s="38">
        <v>42682</v>
      </c>
      <c r="B149" t="s">
        <v>47</v>
      </c>
      <c r="C149" t="s">
        <v>20</v>
      </c>
      <c r="D149">
        <v>1</v>
      </c>
      <c r="E149">
        <v>16508917</v>
      </c>
      <c r="F149">
        <v>93</v>
      </c>
      <c r="G149">
        <v>0</v>
      </c>
    </row>
    <row r="150" spans="1:7" x14ac:dyDescent="0.3">
      <c r="A150" s="38">
        <v>42682</v>
      </c>
      <c r="B150" t="s">
        <v>127</v>
      </c>
      <c r="C150" t="s">
        <v>21</v>
      </c>
      <c r="D150">
        <v>1</v>
      </c>
      <c r="E150">
        <v>16361058</v>
      </c>
      <c r="F150">
        <v>91</v>
      </c>
      <c r="G150">
        <v>1</v>
      </c>
    </row>
    <row r="151" spans="1:7" x14ac:dyDescent="0.3">
      <c r="A151" s="38">
        <v>42682</v>
      </c>
      <c r="B151" t="s">
        <v>129</v>
      </c>
      <c r="C151" t="s">
        <v>20</v>
      </c>
      <c r="D151">
        <v>1</v>
      </c>
      <c r="E151">
        <v>9422538</v>
      </c>
      <c r="F151">
        <v>34</v>
      </c>
      <c r="G151">
        <v>4</v>
      </c>
    </row>
    <row r="152" spans="1:7" x14ac:dyDescent="0.3">
      <c r="A152" s="38">
        <v>42682</v>
      </c>
      <c r="B152" t="s">
        <v>67</v>
      </c>
      <c r="C152" t="s">
        <v>26</v>
      </c>
      <c r="D152">
        <v>1</v>
      </c>
      <c r="E152">
        <v>17121524</v>
      </c>
      <c r="F152">
        <v>86</v>
      </c>
      <c r="G152">
        <v>0</v>
      </c>
    </row>
    <row r="153" spans="1:7" x14ac:dyDescent="0.3">
      <c r="A153" s="38">
        <v>42682</v>
      </c>
      <c r="B153" t="s">
        <v>66</v>
      </c>
      <c r="C153" t="s">
        <v>25</v>
      </c>
      <c r="D153">
        <v>1</v>
      </c>
      <c r="E153">
        <v>6034518</v>
      </c>
      <c r="F153">
        <v>37</v>
      </c>
      <c r="G153">
        <v>1</v>
      </c>
    </row>
    <row r="154" spans="1:7" x14ac:dyDescent="0.3">
      <c r="A154" s="38">
        <v>42682</v>
      </c>
      <c r="B154" t="s">
        <v>113</v>
      </c>
      <c r="C154" t="s">
        <v>23</v>
      </c>
      <c r="D154">
        <v>1</v>
      </c>
      <c r="E154">
        <v>16118180</v>
      </c>
      <c r="F154">
        <v>57</v>
      </c>
      <c r="G154">
        <v>2</v>
      </c>
    </row>
    <row r="155" spans="1:7" x14ac:dyDescent="0.3">
      <c r="A155" s="38">
        <v>42682</v>
      </c>
      <c r="B155" t="s">
        <v>63</v>
      </c>
      <c r="C155" t="s">
        <v>26</v>
      </c>
      <c r="D155">
        <v>1</v>
      </c>
      <c r="E155">
        <v>17061262</v>
      </c>
      <c r="F155">
        <v>99</v>
      </c>
      <c r="G155">
        <v>0</v>
      </c>
    </row>
    <row r="156" spans="1:7" x14ac:dyDescent="0.3">
      <c r="A156" s="38">
        <v>42682</v>
      </c>
      <c r="B156" t="s">
        <v>78</v>
      </c>
      <c r="C156" t="s">
        <v>20</v>
      </c>
      <c r="D156">
        <v>1</v>
      </c>
      <c r="E156">
        <v>14986743</v>
      </c>
      <c r="F156">
        <v>64</v>
      </c>
      <c r="G156">
        <v>2</v>
      </c>
    </row>
    <row r="157" spans="1:7" x14ac:dyDescent="0.3">
      <c r="A157" s="38">
        <v>42682</v>
      </c>
      <c r="B157" t="s">
        <v>101</v>
      </c>
      <c r="C157" t="s">
        <v>20</v>
      </c>
      <c r="D157">
        <v>1</v>
      </c>
      <c r="E157">
        <v>11172153</v>
      </c>
      <c r="F157">
        <v>55</v>
      </c>
      <c r="G157">
        <v>3</v>
      </c>
    </row>
    <row r="158" spans="1:7" x14ac:dyDescent="0.3">
      <c r="A158" s="38">
        <v>42682</v>
      </c>
      <c r="B158" t="s">
        <v>110</v>
      </c>
      <c r="C158" t="s">
        <v>23</v>
      </c>
      <c r="D158">
        <v>1</v>
      </c>
      <c r="E158">
        <v>14071947</v>
      </c>
      <c r="F158">
        <v>91</v>
      </c>
      <c r="G158">
        <v>1</v>
      </c>
    </row>
    <row r="159" spans="1:7" x14ac:dyDescent="0.3">
      <c r="A159" s="38">
        <v>42682</v>
      </c>
      <c r="B159" t="s">
        <v>84</v>
      </c>
      <c r="C159" t="s">
        <v>20</v>
      </c>
      <c r="D159">
        <v>1</v>
      </c>
      <c r="E159">
        <v>11210958</v>
      </c>
      <c r="F159">
        <v>39</v>
      </c>
      <c r="G159">
        <v>1</v>
      </c>
    </row>
    <row r="160" spans="1:7" x14ac:dyDescent="0.3">
      <c r="A160" s="38">
        <v>42682</v>
      </c>
      <c r="B160" t="s">
        <v>89</v>
      </c>
      <c r="C160" t="s">
        <v>21</v>
      </c>
      <c r="D160">
        <v>1</v>
      </c>
      <c r="E160">
        <v>16402945</v>
      </c>
      <c r="F160">
        <v>60</v>
      </c>
      <c r="G160">
        <v>2</v>
      </c>
    </row>
    <row r="161" spans="1:7" x14ac:dyDescent="0.3">
      <c r="A161" s="38">
        <v>42690</v>
      </c>
      <c r="B161" t="s">
        <v>87</v>
      </c>
      <c r="C161" t="s">
        <v>20</v>
      </c>
      <c r="D161">
        <v>1</v>
      </c>
      <c r="E161">
        <v>4736025</v>
      </c>
      <c r="F161">
        <v>25</v>
      </c>
      <c r="G161">
        <v>1</v>
      </c>
    </row>
    <row r="162" spans="1:7" x14ac:dyDescent="0.3">
      <c r="A162" s="38">
        <v>42682</v>
      </c>
      <c r="B162" t="s">
        <v>124</v>
      </c>
      <c r="C162" t="s">
        <v>23</v>
      </c>
      <c r="D162">
        <v>1</v>
      </c>
      <c r="E162">
        <v>27458265</v>
      </c>
      <c r="F162">
        <v>175</v>
      </c>
      <c r="G162">
        <v>2</v>
      </c>
    </row>
    <row r="163" spans="1:7" x14ac:dyDescent="0.3">
      <c r="A163" s="38">
        <v>42682</v>
      </c>
      <c r="B163" t="s">
        <v>97</v>
      </c>
      <c r="C163" t="s">
        <v>20</v>
      </c>
      <c r="D163">
        <v>1</v>
      </c>
      <c r="E163">
        <v>17842250</v>
      </c>
      <c r="F163">
        <v>85</v>
      </c>
      <c r="G163">
        <v>1</v>
      </c>
    </row>
    <row r="164" spans="1:7" x14ac:dyDescent="0.3">
      <c r="A164" s="38">
        <v>42681</v>
      </c>
      <c r="B164" t="s">
        <v>129</v>
      </c>
      <c r="C164" t="s">
        <v>20</v>
      </c>
      <c r="D164">
        <v>1</v>
      </c>
      <c r="E164">
        <v>17200089</v>
      </c>
      <c r="F164">
        <v>110</v>
      </c>
      <c r="G164">
        <v>2</v>
      </c>
    </row>
    <row r="165" spans="1:7" x14ac:dyDescent="0.3">
      <c r="A165" s="38">
        <v>42681</v>
      </c>
      <c r="B165" t="s">
        <v>94</v>
      </c>
      <c r="C165" t="s">
        <v>20</v>
      </c>
      <c r="D165">
        <v>1</v>
      </c>
      <c r="E165">
        <v>21450654</v>
      </c>
      <c r="F165">
        <v>134</v>
      </c>
      <c r="G165">
        <v>0</v>
      </c>
    </row>
    <row r="166" spans="1:7" x14ac:dyDescent="0.3">
      <c r="A166" s="38">
        <v>42681</v>
      </c>
      <c r="B166" t="s">
        <v>105</v>
      </c>
      <c r="C166" t="s">
        <v>21</v>
      </c>
      <c r="D166">
        <v>1</v>
      </c>
      <c r="E166">
        <v>22072637</v>
      </c>
      <c r="F166">
        <v>106</v>
      </c>
      <c r="G166">
        <v>2</v>
      </c>
    </row>
    <row r="167" spans="1:7" x14ac:dyDescent="0.3">
      <c r="A167" s="38">
        <v>42681</v>
      </c>
      <c r="B167" t="s">
        <v>108</v>
      </c>
      <c r="C167" t="s">
        <v>20</v>
      </c>
      <c r="D167">
        <v>1</v>
      </c>
      <c r="E167">
        <v>14746761</v>
      </c>
      <c r="F167">
        <v>125</v>
      </c>
      <c r="G167">
        <v>2</v>
      </c>
    </row>
    <row r="168" spans="1:7" x14ac:dyDescent="0.3">
      <c r="A168" s="38">
        <v>42681</v>
      </c>
      <c r="B168" t="s">
        <v>88</v>
      </c>
      <c r="C168" t="s">
        <v>25</v>
      </c>
      <c r="D168">
        <v>1</v>
      </c>
      <c r="E168">
        <v>5933310.9999999981</v>
      </c>
      <c r="F168">
        <v>58</v>
      </c>
      <c r="G168">
        <v>0</v>
      </c>
    </row>
    <row r="169" spans="1:7" x14ac:dyDescent="0.3">
      <c r="A169" s="38">
        <v>42681</v>
      </c>
      <c r="B169" t="s">
        <v>120</v>
      </c>
      <c r="C169" t="s">
        <v>23</v>
      </c>
      <c r="D169">
        <v>1</v>
      </c>
      <c r="E169">
        <v>19458169</v>
      </c>
      <c r="F169">
        <v>80</v>
      </c>
      <c r="G169">
        <v>0</v>
      </c>
    </row>
    <row r="170" spans="1:7" x14ac:dyDescent="0.3">
      <c r="A170" s="38">
        <v>42681</v>
      </c>
      <c r="B170" t="s">
        <v>101</v>
      </c>
      <c r="C170" t="s">
        <v>20</v>
      </c>
      <c r="D170">
        <v>1</v>
      </c>
      <c r="E170">
        <v>19013676</v>
      </c>
      <c r="F170">
        <v>145</v>
      </c>
      <c r="G170">
        <v>2</v>
      </c>
    </row>
    <row r="171" spans="1:7" x14ac:dyDescent="0.3">
      <c r="A171" s="38">
        <v>42681</v>
      </c>
      <c r="B171" t="s">
        <v>97</v>
      </c>
      <c r="C171" t="s">
        <v>20</v>
      </c>
      <c r="D171">
        <v>1</v>
      </c>
      <c r="E171">
        <v>18624332</v>
      </c>
      <c r="F171">
        <v>113</v>
      </c>
      <c r="G171">
        <v>0</v>
      </c>
    </row>
    <row r="172" spans="1:7" x14ac:dyDescent="0.3">
      <c r="A172" s="38">
        <v>42681</v>
      </c>
      <c r="B172" t="s">
        <v>70</v>
      </c>
      <c r="C172" t="s">
        <v>20</v>
      </c>
      <c r="D172">
        <v>1</v>
      </c>
      <c r="E172">
        <v>18011756</v>
      </c>
      <c r="F172">
        <v>142</v>
      </c>
      <c r="G172">
        <v>0</v>
      </c>
    </row>
    <row r="173" spans="1:7" x14ac:dyDescent="0.3">
      <c r="A173" s="38">
        <v>42681</v>
      </c>
      <c r="B173" t="s">
        <v>71</v>
      </c>
      <c r="C173" t="s">
        <v>23</v>
      </c>
      <c r="D173">
        <v>1</v>
      </c>
      <c r="E173">
        <v>14324933</v>
      </c>
      <c r="F173">
        <v>90</v>
      </c>
      <c r="G173">
        <v>0</v>
      </c>
    </row>
    <row r="174" spans="1:7" x14ac:dyDescent="0.3">
      <c r="A174" s="38">
        <v>42681</v>
      </c>
      <c r="B174" t="s">
        <v>117</v>
      </c>
      <c r="C174" t="s">
        <v>22</v>
      </c>
      <c r="D174">
        <v>1</v>
      </c>
      <c r="E174">
        <v>25441291</v>
      </c>
      <c r="F174">
        <v>139</v>
      </c>
      <c r="G174">
        <v>1</v>
      </c>
    </row>
    <row r="175" spans="1:7" x14ac:dyDescent="0.3">
      <c r="A175" s="38">
        <v>42681</v>
      </c>
      <c r="B175" t="s">
        <v>115</v>
      </c>
      <c r="C175" t="s">
        <v>22</v>
      </c>
      <c r="D175">
        <v>1</v>
      </c>
      <c r="E175">
        <v>20625446</v>
      </c>
      <c r="F175">
        <v>123</v>
      </c>
      <c r="G175">
        <v>0</v>
      </c>
    </row>
    <row r="176" spans="1:7" x14ac:dyDescent="0.3">
      <c r="A176" s="38">
        <v>42681</v>
      </c>
      <c r="B176" t="s">
        <v>130</v>
      </c>
      <c r="C176" t="s">
        <v>22</v>
      </c>
      <c r="D176">
        <v>1</v>
      </c>
      <c r="E176">
        <v>24880792</v>
      </c>
      <c r="F176">
        <v>136</v>
      </c>
      <c r="G176">
        <v>1</v>
      </c>
    </row>
    <row r="177" spans="1:7" x14ac:dyDescent="0.3">
      <c r="A177" s="38">
        <v>42681</v>
      </c>
      <c r="B177" t="s">
        <v>127</v>
      </c>
      <c r="C177" t="s">
        <v>21</v>
      </c>
      <c r="D177">
        <v>1</v>
      </c>
      <c r="E177">
        <v>19620072</v>
      </c>
      <c r="F177">
        <v>93</v>
      </c>
      <c r="G177">
        <v>2</v>
      </c>
    </row>
    <row r="178" spans="1:7" x14ac:dyDescent="0.3">
      <c r="A178" s="38">
        <v>42681</v>
      </c>
      <c r="B178" t="s">
        <v>51</v>
      </c>
      <c r="C178" t="s">
        <v>23</v>
      </c>
      <c r="D178">
        <v>1</v>
      </c>
      <c r="E178">
        <v>5754983</v>
      </c>
      <c r="F178">
        <v>25</v>
      </c>
      <c r="G178">
        <v>1</v>
      </c>
    </row>
    <row r="179" spans="1:7" x14ac:dyDescent="0.3">
      <c r="A179" s="38">
        <v>42681</v>
      </c>
      <c r="B179" t="s">
        <v>49</v>
      </c>
      <c r="C179" t="s">
        <v>26</v>
      </c>
      <c r="D179">
        <v>1</v>
      </c>
      <c r="E179">
        <v>20238380</v>
      </c>
      <c r="F179">
        <v>100</v>
      </c>
      <c r="G179">
        <v>0</v>
      </c>
    </row>
    <row r="180" spans="1:7" x14ac:dyDescent="0.3">
      <c r="A180" s="38">
        <v>42681</v>
      </c>
      <c r="B180" t="s">
        <v>114</v>
      </c>
      <c r="C180" t="s">
        <v>23</v>
      </c>
      <c r="D180">
        <v>1</v>
      </c>
      <c r="E180">
        <v>11249365</v>
      </c>
      <c r="F180">
        <v>59</v>
      </c>
      <c r="G180">
        <v>1</v>
      </c>
    </row>
    <row r="181" spans="1:7" x14ac:dyDescent="0.3">
      <c r="A181" s="38">
        <v>42681</v>
      </c>
      <c r="B181" t="s">
        <v>116</v>
      </c>
      <c r="C181" t="s">
        <v>23</v>
      </c>
      <c r="D181">
        <v>1</v>
      </c>
      <c r="E181">
        <v>18324753</v>
      </c>
      <c r="F181">
        <v>119</v>
      </c>
      <c r="G181">
        <v>1</v>
      </c>
    </row>
    <row r="182" spans="1:7" x14ac:dyDescent="0.3">
      <c r="A182" s="38">
        <v>42681</v>
      </c>
      <c r="B182" t="s">
        <v>77</v>
      </c>
      <c r="C182" t="s">
        <v>20</v>
      </c>
      <c r="D182">
        <v>1</v>
      </c>
      <c r="E182">
        <v>17993839</v>
      </c>
      <c r="F182">
        <v>97</v>
      </c>
      <c r="G182">
        <v>0</v>
      </c>
    </row>
    <row r="183" spans="1:7" x14ac:dyDescent="0.3">
      <c r="A183" s="38">
        <v>42681</v>
      </c>
      <c r="B183" t="s">
        <v>78</v>
      </c>
      <c r="C183" t="s">
        <v>20</v>
      </c>
      <c r="D183">
        <v>1</v>
      </c>
      <c r="E183">
        <v>18159458</v>
      </c>
      <c r="F183">
        <v>115</v>
      </c>
      <c r="G183">
        <v>2</v>
      </c>
    </row>
    <row r="184" spans="1:7" x14ac:dyDescent="0.3">
      <c r="A184" s="38">
        <v>42681</v>
      </c>
      <c r="B184" t="s">
        <v>41</v>
      </c>
      <c r="C184" t="s">
        <v>25</v>
      </c>
      <c r="D184">
        <v>1</v>
      </c>
      <c r="E184">
        <v>18734362</v>
      </c>
      <c r="F184">
        <v>132</v>
      </c>
      <c r="G184">
        <v>0</v>
      </c>
    </row>
    <row r="185" spans="1:7" x14ac:dyDescent="0.3">
      <c r="A185" s="38">
        <v>42681</v>
      </c>
      <c r="B185" t="s">
        <v>67</v>
      </c>
      <c r="C185" t="s">
        <v>26</v>
      </c>
      <c r="D185">
        <v>1</v>
      </c>
      <c r="E185">
        <v>18438681</v>
      </c>
      <c r="F185">
        <v>94</v>
      </c>
      <c r="G185">
        <v>2</v>
      </c>
    </row>
    <row r="186" spans="1:7" x14ac:dyDescent="0.3">
      <c r="A186" s="38">
        <v>42681</v>
      </c>
      <c r="B186" t="s">
        <v>96</v>
      </c>
      <c r="C186" t="s">
        <v>23</v>
      </c>
      <c r="D186">
        <v>1</v>
      </c>
      <c r="E186">
        <v>16290383</v>
      </c>
      <c r="F186">
        <v>106</v>
      </c>
      <c r="G186">
        <v>2</v>
      </c>
    </row>
    <row r="187" spans="1:7" x14ac:dyDescent="0.3">
      <c r="A187" s="38">
        <v>42681</v>
      </c>
      <c r="B187" t="s">
        <v>84</v>
      </c>
      <c r="C187" t="s">
        <v>20</v>
      </c>
      <c r="D187">
        <v>1</v>
      </c>
      <c r="E187">
        <v>18791958</v>
      </c>
      <c r="F187">
        <v>109</v>
      </c>
      <c r="G187">
        <v>0</v>
      </c>
    </row>
    <row r="188" spans="1:7" x14ac:dyDescent="0.3">
      <c r="A188" s="38">
        <v>42681</v>
      </c>
      <c r="B188" t="s">
        <v>112</v>
      </c>
      <c r="C188" t="s">
        <v>23</v>
      </c>
      <c r="D188">
        <v>1</v>
      </c>
      <c r="E188">
        <v>20868783</v>
      </c>
      <c r="F188">
        <v>178</v>
      </c>
      <c r="G188">
        <v>2</v>
      </c>
    </row>
    <row r="189" spans="1:7" x14ac:dyDescent="0.3">
      <c r="A189" s="38">
        <v>42681</v>
      </c>
      <c r="B189" t="s">
        <v>111</v>
      </c>
      <c r="C189" t="s">
        <v>23</v>
      </c>
      <c r="D189">
        <v>1</v>
      </c>
      <c r="E189">
        <v>19202661</v>
      </c>
      <c r="F189">
        <v>172</v>
      </c>
      <c r="G189">
        <v>2</v>
      </c>
    </row>
    <row r="190" spans="1:7" x14ac:dyDescent="0.3">
      <c r="A190" s="38">
        <v>42681</v>
      </c>
      <c r="B190" t="s">
        <v>55</v>
      </c>
      <c r="C190" t="s">
        <v>20</v>
      </c>
      <c r="D190">
        <v>1</v>
      </c>
      <c r="E190">
        <v>20382916</v>
      </c>
      <c r="F190">
        <v>74</v>
      </c>
      <c r="G190">
        <v>1</v>
      </c>
    </row>
    <row r="191" spans="1:7" x14ac:dyDescent="0.3">
      <c r="A191" s="38">
        <v>42681</v>
      </c>
      <c r="B191" t="s">
        <v>61</v>
      </c>
      <c r="C191" t="s">
        <v>20</v>
      </c>
      <c r="D191">
        <v>1</v>
      </c>
      <c r="E191">
        <v>17663999</v>
      </c>
      <c r="F191">
        <v>130</v>
      </c>
      <c r="G191">
        <v>0</v>
      </c>
    </row>
    <row r="192" spans="1:7" x14ac:dyDescent="0.3">
      <c r="A192" s="38">
        <v>42681</v>
      </c>
      <c r="B192" t="s">
        <v>132</v>
      </c>
      <c r="C192" t="s">
        <v>20</v>
      </c>
      <c r="D192">
        <v>1</v>
      </c>
      <c r="E192">
        <v>19242464</v>
      </c>
      <c r="F192">
        <v>149</v>
      </c>
      <c r="G192">
        <v>2</v>
      </c>
    </row>
    <row r="193" spans="1:7" x14ac:dyDescent="0.3">
      <c r="A193" s="38">
        <v>42681</v>
      </c>
      <c r="B193" t="s">
        <v>83</v>
      </c>
      <c r="C193" t="s">
        <v>25</v>
      </c>
      <c r="D193">
        <v>1</v>
      </c>
      <c r="E193">
        <v>20425017</v>
      </c>
      <c r="F193">
        <v>130</v>
      </c>
      <c r="G193">
        <v>2</v>
      </c>
    </row>
    <row r="194" spans="1:7" x14ac:dyDescent="0.3">
      <c r="A194" s="38">
        <v>42681</v>
      </c>
      <c r="B194" t="s">
        <v>123</v>
      </c>
      <c r="C194" t="s">
        <v>22</v>
      </c>
      <c r="D194">
        <v>1</v>
      </c>
      <c r="E194">
        <v>4967935</v>
      </c>
      <c r="F194">
        <v>28</v>
      </c>
      <c r="G194">
        <v>1</v>
      </c>
    </row>
    <row r="195" spans="1:7" x14ac:dyDescent="0.3">
      <c r="A195" s="38">
        <v>42681</v>
      </c>
      <c r="B195" t="s">
        <v>128</v>
      </c>
      <c r="C195" t="s">
        <v>23</v>
      </c>
      <c r="D195">
        <v>1</v>
      </c>
      <c r="E195">
        <v>10708128</v>
      </c>
      <c r="F195">
        <v>59</v>
      </c>
      <c r="G195">
        <v>1</v>
      </c>
    </row>
    <row r="196" spans="1:7" x14ac:dyDescent="0.3">
      <c r="A196" s="38">
        <v>42681</v>
      </c>
      <c r="B196" t="s">
        <v>89</v>
      </c>
      <c r="C196" t="s">
        <v>21</v>
      </c>
      <c r="D196">
        <v>1</v>
      </c>
      <c r="E196">
        <v>4827485</v>
      </c>
      <c r="F196">
        <v>14</v>
      </c>
      <c r="G196">
        <v>1</v>
      </c>
    </row>
    <row r="197" spans="1:7" x14ac:dyDescent="0.3">
      <c r="A197" s="38">
        <v>42682</v>
      </c>
      <c r="B197" t="s">
        <v>121</v>
      </c>
      <c r="C197" t="s">
        <v>26</v>
      </c>
      <c r="D197">
        <v>1</v>
      </c>
      <c r="E197">
        <v>2897905</v>
      </c>
      <c r="F197">
        <v>31</v>
      </c>
      <c r="G197">
        <v>1</v>
      </c>
    </row>
    <row r="198" spans="1:7" x14ac:dyDescent="0.3">
      <c r="A198" s="38">
        <v>42687</v>
      </c>
      <c r="B198" t="s">
        <v>115</v>
      </c>
      <c r="C198" t="s">
        <v>22</v>
      </c>
      <c r="D198">
        <v>1</v>
      </c>
      <c r="E198">
        <v>19283009</v>
      </c>
      <c r="F198">
        <v>149</v>
      </c>
      <c r="G198">
        <v>0</v>
      </c>
    </row>
    <row r="199" spans="1:7" x14ac:dyDescent="0.3">
      <c r="A199" s="38">
        <v>42687</v>
      </c>
      <c r="B199" t="s">
        <v>66</v>
      </c>
      <c r="C199" t="s">
        <v>25</v>
      </c>
      <c r="D199">
        <v>1</v>
      </c>
      <c r="E199">
        <v>13723263</v>
      </c>
      <c r="F199">
        <v>43</v>
      </c>
      <c r="G199">
        <v>0</v>
      </c>
    </row>
    <row r="200" spans="1:7" x14ac:dyDescent="0.3">
      <c r="A200" s="38">
        <v>42687</v>
      </c>
      <c r="B200" t="s">
        <v>109</v>
      </c>
      <c r="C200" t="s">
        <v>24</v>
      </c>
      <c r="D200">
        <v>1</v>
      </c>
      <c r="E200">
        <v>18976061</v>
      </c>
      <c r="F200">
        <v>107</v>
      </c>
      <c r="G200">
        <v>1</v>
      </c>
    </row>
    <row r="201" spans="1:7" x14ac:dyDescent="0.3">
      <c r="A201" s="38">
        <v>42687</v>
      </c>
      <c r="B201" t="s">
        <v>54</v>
      </c>
      <c r="C201" t="s">
        <v>22</v>
      </c>
      <c r="D201">
        <v>1</v>
      </c>
      <c r="E201">
        <v>18593093</v>
      </c>
      <c r="F201">
        <v>151</v>
      </c>
      <c r="G201">
        <v>0</v>
      </c>
    </row>
    <row r="202" spans="1:7" x14ac:dyDescent="0.3">
      <c r="A202" s="38">
        <v>42687</v>
      </c>
      <c r="B202" t="s">
        <v>83</v>
      </c>
      <c r="C202" t="s">
        <v>25</v>
      </c>
      <c r="D202">
        <v>1</v>
      </c>
      <c r="E202">
        <v>18363996</v>
      </c>
      <c r="F202">
        <v>125</v>
      </c>
      <c r="G202">
        <v>0</v>
      </c>
    </row>
    <row r="203" spans="1:7" x14ac:dyDescent="0.3">
      <c r="A203" s="38">
        <v>42687</v>
      </c>
      <c r="B203" t="s">
        <v>72</v>
      </c>
      <c r="C203" t="s">
        <v>20</v>
      </c>
      <c r="D203">
        <v>1</v>
      </c>
      <c r="E203">
        <v>5116269</v>
      </c>
      <c r="F203">
        <v>11</v>
      </c>
      <c r="G203">
        <v>0</v>
      </c>
    </row>
    <row r="204" spans="1:7" x14ac:dyDescent="0.3">
      <c r="A204" s="38">
        <v>42687</v>
      </c>
      <c r="B204" t="s">
        <v>71</v>
      </c>
      <c r="C204" t="s">
        <v>23</v>
      </c>
      <c r="D204">
        <v>1</v>
      </c>
      <c r="E204">
        <v>15802424</v>
      </c>
      <c r="F204">
        <v>67</v>
      </c>
      <c r="G204">
        <v>1</v>
      </c>
    </row>
    <row r="205" spans="1:7" x14ac:dyDescent="0.3">
      <c r="A205" s="38">
        <v>42690</v>
      </c>
      <c r="B205" t="s">
        <v>117</v>
      </c>
      <c r="C205" t="s">
        <v>22</v>
      </c>
      <c r="D205">
        <v>1</v>
      </c>
      <c r="E205">
        <v>19099742</v>
      </c>
      <c r="F205">
        <v>101</v>
      </c>
      <c r="G205">
        <v>0</v>
      </c>
    </row>
    <row r="206" spans="1:7" x14ac:dyDescent="0.3">
      <c r="A206" s="38">
        <v>42690</v>
      </c>
      <c r="B206" t="s">
        <v>131</v>
      </c>
      <c r="C206" t="s">
        <v>26</v>
      </c>
      <c r="D206">
        <v>1</v>
      </c>
      <c r="E206">
        <v>17004576</v>
      </c>
      <c r="F206">
        <v>149</v>
      </c>
      <c r="G206">
        <v>0</v>
      </c>
    </row>
    <row r="207" spans="1:7" x14ac:dyDescent="0.3">
      <c r="A207" s="38">
        <v>42690</v>
      </c>
      <c r="B207" t="s">
        <v>102</v>
      </c>
      <c r="C207" t="s">
        <v>26</v>
      </c>
      <c r="D207">
        <v>1</v>
      </c>
      <c r="E207">
        <v>16857580</v>
      </c>
      <c r="F207">
        <v>130</v>
      </c>
      <c r="G207">
        <v>0</v>
      </c>
    </row>
    <row r="208" spans="1:7" x14ac:dyDescent="0.3">
      <c r="A208" s="38">
        <v>42690</v>
      </c>
      <c r="B208" t="s">
        <v>49</v>
      </c>
      <c r="C208" t="s">
        <v>26</v>
      </c>
      <c r="D208">
        <v>1</v>
      </c>
      <c r="E208">
        <v>18848774</v>
      </c>
      <c r="F208">
        <v>107</v>
      </c>
      <c r="G208">
        <v>1</v>
      </c>
    </row>
    <row r="209" spans="1:7" x14ac:dyDescent="0.3">
      <c r="A209" s="38">
        <v>42690</v>
      </c>
      <c r="B209" t="s">
        <v>103</v>
      </c>
      <c r="C209" t="s">
        <v>22</v>
      </c>
      <c r="D209">
        <v>1</v>
      </c>
      <c r="E209">
        <v>18438730</v>
      </c>
      <c r="F209">
        <v>101</v>
      </c>
      <c r="G209">
        <v>0</v>
      </c>
    </row>
    <row r="210" spans="1:7" x14ac:dyDescent="0.3">
      <c r="A210" s="38">
        <v>42690</v>
      </c>
      <c r="B210" t="s">
        <v>104</v>
      </c>
      <c r="C210" t="s">
        <v>22</v>
      </c>
      <c r="D210">
        <v>1</v>
      </c>
      <c r="E210">
        <v>20247225</v>
      </c>
      <c r="F210">
        <v>125</v>
      </c>
      <c r="G210">
        <v>1</v>
      </c>
    </row>
    <row r="211" spans="1:7" x14ac:dyDescent="0.3">
      <c r="A211" s="38">
        <v>42690</v>
      </c>
      <c r="B211" t="s">
        <v>130</v>
      </c>
      <c r="C211" t="s">
        <v>22</v>
      </c>
      <c r="D211">
        <v>1</v>
      </c>
      <c r="E211">
        <v>19848237</v>
      </c>
      <c r="F211">
        <v>132</v>
      </c>
      <c r="G211">
        <v>1</v>
      </c>
    </row>
    <row r="212" spans="1:7" x14ac:dyDescent="0.3">
      <c r="A212" s="38">
        <v>42690</v>
      </c>
      <c r="B212" t="s">
        <v>127</v>
      </c>
      <c r="C212" t="s">
        <v>21</v>
      </c>
      <c r="D212">
        <v>1</v>
      </c>
      <c r="E212">
        <v>12713740</v>
      </c>
      <c r="F212">
        <v>84</v>
      </c>
      <c r="G212">
        <v>0</v>
      </c>
    </row>
    <row r="213" spans="1:7" x14ac:dyDescent="0.3">
      <c r="A213" s="38">
        <v>42690</v>
      </c>
      <c r="B213" t="s">
        <v>113</v>
      </c>
      <c r="C213" t="s">
        <v>23</v>
      </c>
      <c r="D213">
        <v>1</v>
      </c>
      <c r="E213">
        <v>20838341</v>
      </c>
      <c r="F213">
        <v>78</v>
      </c>
      <c r="G213">
        <v>2</v>
      </c>
    </row>
    <row r="214" spans="1:7" x14ac:dyDescent="0.3">
      <c r="A214" s="38">
        <v>42690</v>
      </c>
      <c r="B214" t="s">
        <v>63</v>
      </c>
      <c r="C214" t="s">
        <v>26</v>
      </c>
      <c r="D214">
        <v>1</v>
      </c>
      <c r="E214">
        <v>22761498</v>
      </c>
      <c r="F214">
        <v>97</v>
      </c>
      <c r="G214">
        <v>0</v>
      </c>
    </row>
    <row r="215" spans="1:7" x14ac:dyDescent="0.3">
      <c r="A215" s="38">
        <v>42690</v>
      </c>
      <c r="B215" t="s">
        <v>99</v>
      </c>
      <c r="C215" t="s">
        <v>24</v>
      </c>
      <c r="D215">
        <v>1</v>
      </c>
      <c r="E215">
        <v>16410727</v>
      </c>
      <c r="F215">
        <v>86</v>
      </c>
      <c r="G215">
        <v>1</v>
      </c>
    </row>
    <row r="216" spans="1:7" x14ac:dyDescent="0.3">
      <c r="A216" s="38">
        <v>42690</v>
      </c>
      <c r="B216" t="s">
        <v>108</v>
      </c>
      <c r="C216" t="s">
        <v>20</v>
      </c>
      <c r="D216">
        <v>1</v>
      </c>
      <c r="E216">
        <v>17587899</v>
      </c>
      <c r="F216">
        <v>113</v>
      </c>
      <c r="G216">
        <v>1</v>
      </c>
    </row>
    <row r="217" spans="1:7" x14ac:dyDescent="0.3">
      <c r="A217" s="38">
        <v>42690</v>
      </c>
      <c r="B217" t="s">
        <v>84</v>
      </c>
      <c r="C217" t="s">
        <v>20</v>
      </c>
      <c r="D217">
        <v>1</v>
      </c>
      <c r="E217">
        <v>15555276</v>
      </c>
      <c r="F217">
        <v>68</v>
      </c>
      <c r="G217">
        <v>0</v>
      </c>
    </row>
    <row r="218" spans="1:7" x14ac:dyDescent="0.3">
      <c r="A218" s="38">
        <v>42690</v>
      </c>
      <c r="B218" t="s">
        <v>112</v>
      </c>
      <c r="C218" t="s">
        <v>23</v>
      </c>
      <c r="D218">
        <v>1</v>
      </c>
      <c r="E218">
        <v>19653063</v>
      </c>
      <c r="F218">
        <v>89</v>
      </c>
      <c r="G218">
        <v>1</v>
      </c>
    </row>
    <row r="219" spans="1:7" x14ac:dyDescent="0.3">
      <c r="A219" s="38">
        <v>42690</v>
      </c>
      <c r="B219" t="s">
        <v>52</v>
      </c>
      <c r="C219" t="s">
        <v>23</v>
      </c>
      <c r="D219">
        <v>1</v>
      </c>
      <c r="E219">
        <v>20497936</v>
      </c>
      <c r="F219">
        <v>71</v>
      </c>
      <c r="G219">
        <v>0</v>
      </c>
    </row>
    <row r="220" spans="1:7" x14ac:dyDescent="0.3">
      <c r="A220" s="38">
        <v>42690</v>
      </c>
      <c r="B220" t="s">
        <v>60</v>
      </c>
      <c r="C220" t="s">
        <v>24</v>
      </c>
      <c r="D220">
        <v>1</v>
      </c>
      <c r="E220">
        <v>19924920</v>
      </c>
      <c r="F220">
        <v>78</v>
      </c>
      <c r="G220">
        <v>2</v>
      </c>
    </row>
    <row r="221" spans="1:7" x14ac:dyDescent="0.3">
      <c r="A221" s="38">
        <v>42690</v>
      </c>
      <c r="B221" t="s">
        <v>128</v>
      </c>
      <c r="C221" t="s">
        <v>23</v>
      </c>
      <c r="D221">
        <v>1</v>
      </c>
      <c r="E221">
        <v>18206512</v>
      </c>
      <c r="F221">
        <v>91</v>
      </c>
      <c r="G221">
        <v>1</v>
      </c>
    </row>
    <row r="222" spans="1:7" x14ac:dyDescent="0.3">
      <c r="A222" s="38">
        <v>42690</v>
      </c>
      <c r="B222" t="s">
        <v>62</v>
      </c>
      <c r="C222" t="s">
        <v>21</v>
      </c>
      <c r="D222">
        <v>1</v>
      </c>
      <c r="E222">
        <v>15230675</v>
      </c>
      <c r="F222">
        <v>78</v>
      </c>
      <c r="G222">
        <v>1</v>
      </c>
    </row>
    <row r="223" spans="1:7" x14ac:dyDescent="0.3">
      <c r="A223" s="38">
        <v>42690</v>
      </c>
      <c r="B223" t="s">
        <v>71</v>
      </c>
      <c r="C223" t="s">
        <v>23</v>
      </c>
      <c r="D223">
        <v>1</v>
      </c>
      <c r="E223">
        <v>16495711</v>
      </c>
      <c r="F223">
        <v>144</v>
      </c>
      <c r="G223">
        <v>2</v>
      </c>
    </row>
    <row r="224" spans="1:7" x14ac:dyDescent="0.3">
      <c r="A224" s="38">
        <v>42690</v>
      </c>
      <c r="B224" t="s">
        <v>330</v>
      </c>
      <c r="C224" t="s">
        <v>22</v>
      </c>
      <c r="D224">
        <v>1</v>
      </c>
      <c r="E224">
        <v>17467047</v>
      </c>
      <c r="F224">
        <v>128</v>
      </c>
      <c r="G224">
        <v>0</v>
      </c>
    </row>
    <row r="225" spans="1:7" x14ac:dyDescent="0.3">
      <c r="A225" s="38">
        <v>42690</v>
      </c>
      <c r="B225" t="s">
        <v>86</v>
      </c>
      <c r="C225" t="s">
        <v>23</v>
      </c>
      <c r="D225">
        <v>1</v>
      </c>
      <c r="E225">
        <v>19205726</v>
      </c>
      <c r="F225">
        <v>107</v>
      </c>
      <c r="G225">
        <v>2</v>
      </c>
    </row>
    <row r="226" spans="1:7" x14ac:dyDescent="0.3">
      <c r="A226" s="38">
        <v>42690</v>
      </c>
      <c r="B226" t="s">
        <v>91</v>
      </c>
      <c r="C226" t="s">
        <v>25</v>
      </c>
      <c r="D226">
        <v>1</v>
      </c>
      <c r="E226">
        <v>16673171</v>
      </c>
      <c r="F226">
        <v>82</v>
      </c>
      <c r="G226">
        <v>3</v>
      </c>
    </row>
    <row r="227" spans="1:7" x14ac:dyDescent="0.3">
      <c r="A227" s="38">
        <v>42690</v>
      </c>
      <c r="B227" t="s">
        <v>41</v>
      </c>
      <c r="C227" t="s">
        <v>25</v>
      </c>
      <c r="D227">
        <v>1</v>
      </c>
      <c r="E227">
        <v>10452012</v>
      </c>
      <c r="F227">
        <v>70</v>
      </c>
      <c r="G227">
        <v>1</v>
      </c>
    </row>
    <row r="228" spans="1:7" x14ac:dyDescent="0.3">
      <c r="A228" s="38">
        <v>42690</v>
      </c>
      <c r="B228" t="s">
        <v>57</v>
      </c>
      <c r="C228" t="s">
        <v>25</v>
      </c>
      <c r="D228">
        <v>1</v>
      </c>
      <c r="E228">
        <v>14731903</v>
      </c>
      <c r="F228">
        <v>94</v>
      </c>
      <c r="G228">
        <v>0</v>
      </c>
    </row>
    <row r="229" spans="1:7" x14ac:dyDescent="0.3">
      <c r="A229" s="38">
        <v>42690</v>
      </c>
      <c r="B229" t="s">
        <v>82</v>
      </c>
      <c r="C229" t="s">
        <v>25</v>
      </c>
      <c r="D229">
        <v>1</v>
      </c>
      <c r="E229">
        <v>18742067</v>
      </c>
      <c r="F229">
        <v>97</v>
      </c>
      <c r="G229">
        <v>0</v>
      </c>
    </row>
    <row r="230" spans="1:7" x14ac:dyDescent="0.3">
      <c r="A230" s="38">
        <v>42690</v>
      </c>
      <c r="B230" t="s">
        <v>42</v>
      </c>
      <c r="C230" t="s">
        <v>25</v>
      </c>
      <c r="D230">
        <v>1</v>
      </c>
      <c r="E230">
        <v>17788607</v>
      </c>
      <c r="F230">
        <v>111</v>
      </c>
      <c r="G230">
        <v>2</v>
      </c>
    </row>
    <row r="231" spans="1:7" x14ac:dyDescent="0.3">
      <c r="A231" s="38">
        <v>42690</v>
      </c>
      <c r="B231" t="s">
        <v>75</v>
      </c>
      <c r="C231" t="s">
        <v>20</v>
      </c>
      <c r="D231">
        <v>1</v>
      </c>
      <c r="E231">
        <v>10154980</v>
      </c>
      <c r="F231">
        <v>60</v>
      </c>
      <c r="G231">
        <v>2</v>
      </c>
    </row>
    <row r="232" spans="1:7" x14ac:dyDescent="0.3">
      <c r="A232" s="38">
        <v>42690</v>
      </c>
      <c r="B232" t="s">
        <v>69</v>
      </c>
      <c r="C232" t="s">
        <v>25</v>
      </c>
      <c r="D232">
        <v>1</v>
      </c>
      <c r="E232">
        <v>17356872</v>
      </c>
      <c r="F232">
        <v>112</v>
      </c>
      <c r="G232">
        <v>0</v>
      </c>
    </row>
    <row r="233" spans="1:7" x14ac:dyDescent="0.3">
      <c r="A233" s="38">
        <v>42690</v>
      </c>
      <c r="B233" t="s">
        <v>109</v>
      </c>
      <c r="C233" t="s">
        <v>24</v>
      </c>
      <c r="D233">
        <v>1</v>
      </c>
      <c r="E233">
        <v>20336446</v>
      </c>
      <c r="F233">
        <v>111</v>
      </c>
      <c r="G233">
        <v>3</v>
      </c>
    </row>
    <row r="234" spans="1:7" x14ac:dyDescent="0.3">
      <c r="A234" s="38">
        <v>42687</v>
      </c>
      <c r="B234" t="s">
        <v>117</v>
      </c>
      <c r="C234" t="s">
        <v>22</v>
      </c>
      <c r="D234">
        <v>1</v>
      </c>
      <c r="E234">
        <v>20735389</v>
      </c>
      <c r="F234">
        <v>94</v>
      </c>
      <c r="G234">
        <v>1</v>
      </c>
    </row>
    <row r="235" spans="1:7" x14ac:dyDescent="0.3">
      <c r="A235" s="38">
        <v>42687</v>
      </c>
      <c r="B235" t="s">
        <v>129</v>
      </c>
      <c r="C235" t="s">
        <v>20</v>
      </c>
      <c r="D235">
        <v>1</v>
      </c>
      <c r="E235">
        <v>19191266</v>
      </c>
      <c r="F235">
        <v>70</v>
      </c>
      <c r="G235">
        <v>2</v>
      </c>
    </row>
    <row r="236" spans="1:7" x14ac:dyDescent="0.3">
      <c r="A236" s="38">
        <v>42687</v>
      </c>
      <c r="B236" t="s">
        <v>101</v>
      </c>
      <c r="C236" t="s">
        <v>20</v>
      </c>
      <c r="D236">
        <v>1</v>
      </c>
      <c r="E236">
        <v>18507913</v>
      </c>
      <c r="F236">
        <v>125</v>
      </c>
      <c r="G236">
        <v>0</v>
      </c>
    </row>
    <row r="237" spans="1:7" x14ac:dyDescent="0.3">
      <c r="A237" s="38">
        <v>42687</v>
      </c>
      <c r="B237" t="s">
        <v>97</v>
      </c>
      <c r="C237" t="s">
        <v>20</v>
      </c>
      <c r="D237">
        <v>1</v>
      </c>
      <c r="E237">
        <v>18068831</v>
      </c>
      <c r="F237">
        <v>134</v>
      </c>
      <c r="G237">
        <v>1</v>
      </c>
    </row>
    <row r="238" spans="1:7" x14ac:dyDescent="0.3">
      <c r="A238" s="38">
        <v>42687</v>
      </c>
      <c r="B238" t="s">
        <v>108</v>
      </c>
      <c r="C238" t="s">
        <v>20</v>
      </c>
      <c r="D238">
        <v>1</v>
      </c>
      <c r="E238">
        <v>15873047</v>
      </c>
      <c r="F238">
        <v>85</v>
      </c>
      <c r="G238">
        <v>2</v>
      </c>
    </row>
    <row r="239" spans="1:7" x14ac:dyDescent="0.3">
      <c r="A239" s="38">
        <v>42687</v>
      </c>
      <c r="B239" t="s">
        <v>84</v>
      </c>
      <c r="C239" t="s">
        <v>20</v>
      </c>
      <c r="D239">
        <v>1</v>
      </c>
      <c r="E239">
        <v>32839364</v>
      </c>
      <c r="F239">
        <v>101</v>
      </c>
      <c r="G239">
        <v>3</v>
      </c>
    </row>
    <row r="240" spans="1:7" x14ac:dyDescent="0.3">
      <c r="A240" s="38">
        <v>42687</v>
      </c>
      <c r="B240" t="s">
        <v>61</v>
      </c>
      <c r="C240" t="s">
        <v>20</v>
      </c>
      <c r="D240">
        <v>1</v>
      </c>
      <c r="E240">
        <v>17218254</v>
      </c>
      <c r="F240">
        <v>132</v>
      </c>
      <c r="G240">
        <v>1</v>
      </c>
    </row>
    <row r="241" spans="1:7" x14ac:dyDescent="0.3">
      <c r="A241" s="38">
        <v>42687</v>
      </c>
      <c r="B241" t="s">
        <v>132</v>
      </c>
      <c r="C241" t="s">
        <v>20</v>
      </c>
      <c r="D241">
        <v>1</v>
      </c>
      <c r="E241">
        <v>22998763</v>
      </c>
      <c r="F241">
        <v>195</v>
      </c>
      <c r="G241">
        <v>1</v>
      </c>
    </row>
    <row r="242" spans="1:7" x14ac:dyDescent="0.3">
      <c r="A242" s="38">
        <v>42687</v>
      </c>
      <c r="B242" t="s">
        <v>106</v>
      </c>
      <c r="C242" t="s">
        <v>23</v>
      </c>
      <c r="D242">
        <v>1</v>
      </c>
      <c r="E242">
        <v>19170428</v>
      </c>
      <c r="F242">
        <v>301</v>
      </c>
      <c r="G242">
        <v>1</v>
      </c>
    </row>
    <row r="243" spans="1:7" x14ac:dyDescent="0.3">
      <c r="A243" s="38">
        <v>42687</v>
      </c>
      <c r="B243" t="s">
        <v>73</v>
      </c>
      <c r="C243" t="s">
        <v>20</v>
      </c>
      <c r="D243">
        <v>1</v>
      </c>
      <c r="E243">
        <v>15608586</v>
      </c>
      <c r="F243">
        <v>85</v>
      </c>
      <c r="G243">
        <v>1</v>
      </c>
    </row>
    <row r="244" spans="1:7" x14ac:dyDescent="0.3">
      <c r="A244" s="38">
        <v>42687</v>
      </c>
      <c r="B244" t="s">
        <v>124</v>
      </c>
      <c r="C244" t="s">
        <v>23</v>
      </c>
      <c r="D244">
        <v>1</v>
      </c>
      <c r="E244">
        <v>11161596</v>
      </c>
      <c r="F244">
        <v>83</v>
      </c>
      <c r="G244">
        <v>0</v>
      </c>
    </row>
    <row r="245" spans="1:7" x14ac:dyDescent="0.3">
      <c r="A245" s="38">
        <v>42690</v>
      </c>
      <c r="B245" t="s">
        <v>120</v>
      </c>
      <c r="C245" t="s">
        <v>23</v>
      </c>
      <c r="D245">
        <v>1</v>
      </c>
      <c r="E245">
        <v>7173038</v>
      </c>
      <c r="F245">
        <v>24</v>
      </c>
      <c r="G245">
        <v>1</v>
      </c>
    </row>
    <row r="246" spans="1:7" x14ac:dyDescent="0.3">
      <c r="A246" s="38">
        <v>42690</v>
      </c>
      <c r="B246" t="s">
        <v>77</v>
      </c>
      <c r="C246" t="s">
        <v>20</v>
      </c>
      <c r="D246">
        <v>1</v>
      </c>
      <c r="E246">
        <v>10893909</v>
      </c>
      <c r="F246">
        <v>60</v>
      </c>
      <c r="G246">
        <v>1</v>
      </c>
    </row>
    <row r="247" spans="1:7" x14ac:dyDescent="0.3">
      <c r="A247" s="38">
        <v>42690</v>
      </c>
      <c r="B247" t="s">
        <v>45</v>
      </c>
      <c r="C247" t="s">
        <v>20</v>
      </c>
      <c r="D247">
        <v>1</v>
      </c>
      <c r="E247">
        <v>12649544</v>
      </c>
      <c r="F247">
        <v>39</v>
      </c>
      <c r="G247">
        <v>2</v>
      </c>
    </row>
    <row r="248" spans="1:7" x14ac:dyDescent="0.3">
      <c r="A248" s="38">
        <v>42690</v>
      </c>
      <c r="B248" t="s">
        <v>129</v>
      </c>
      <c r="C248" t="s">
        <v>20</v>
      </c>
      <c r="D248">
        <v>1</v>
      </c>
      <c r="E248">
        <v>11321638</v>
      </c>
      <c r="F248">
        <v>70</v>
      </c>
      <c r="G248">
        <v>1</v>
      </c>
    </row>
    <row r="249" spans="1:7" x14ac:dyDescent="0.3">
      <c r="A249" s="38">
        <v>42687</v>
      </c>
      <c r="B249" t="s">
        <v>77</v>
      </c>
      <c r="C249" t="s">
        <v>20</v>
      </c>
      <c r="D249">
        <v>1</v>
      </c>
      <c r="E249">
        <v>18133176</v>
      </c>
      <c r="F249">
        <v>82</v>
      </c>
      <c r="G249">
        <v>0</v>
      </c>
    </row>
    <row r="250" spans="1:7" x14ac:dyDescent="0.3">
      <c r="A250" s="38">
        <v>42687</v>
      </c>
      <c r="B250" t="s">
        <v>78</v>
      </c>
      <c r="C250" t="s">
        <v>20</v>
      </c>
      <c r="D250">
        <v>1</v>
      </c>
      <c r="E250">
        <v>16898735</v>
      </c>
      <c r="F250">
        <v>79</v>
      </c>
      <c r="G250">
        <v>1</v>
      </c>
    </row>
    <row r="251" spans="1:7" x14ac:dyDescent="0.3">
      <c r="A251" s="38">
        <v>42687</v>
      </c>
      <c r="B251" t="s">
        <v>80</v>
      </c>
      <c r="C251" t="s">
        <v>23</v>
      </c>
      <c r="D251">
        <v>1</v>
      </c>
      <c r="E251">
        <v>14701615</v>
      </c>
      <c r="F251">
        <v>124</v>
      </c>
      <c r="G251">
        <v>0</v>
      </c>
    </row>
    <row r="252" spans="1:7" x14ac:dyDescent="0.3">
      <c r="A252" s="38">
        <v>42687</v>
      </c>
      <c r="B252" t="s">
        <v>67</v>
      </c>
      <c r="C252" t="s">
        <v>26</v>
      </c>
      <c r="D252">
        <v>1</v>
      </c>
      <c r="E252">
        <v>18622105</v>
      </c>
      <c r="F252">
        <v>81</v>
      </c>
      <c r="G252">
        <v>0</v>
      </c>
    </row>
    <row r="253" spans="1:7" x14ac:dyDescent="0.3">
      <c r="A253" s="38">
        <v>42687</v>
      </c>
      <c r="B253" t="s">
        <v>93</v>
      </c>
      <c r="C253" t="s">
        <v>23</v>
      </c>
      <c r="D253">
        <v>1</v>
      </c>
      <c r="E253">
        <v>18431898</v>
      </c>
      <c r="F253">
        <v>112</v>
      </c>
      <c r="G253">
        <v>2</v>
      </c>
    </row>
    <row r="254" spans="1:7" x14ac:dyDescent="0.3">
      <c r="A254" s="38">
        <v>42687</v>
      </c>
      <c r="B254" t="s">
        <v>55</v>
      </c>
      <c r="C254" t="s">
        <v>20</v>
      </c>
      <c r="D254">
        <v>1</v>
      </c>
      <c r="E254">
        <v>17548461</v>
      </c>
      <c r="F254">
        <v>87</v>
      </c>
      <c r="G254">
        <v>2</v>
      </c>
    </row>
    <row r="255" spans="1:7" x14ac:dyDescent="0.3">
      <c r="A255" s="38">
        <v>42690</v>
      </c>
      <c r="B255" t="s">
        <v>122</v>
      </c>
      <c r="C255" t="s">
        <v>23</v>
      </c>
      <c r="D255">
        <v>1</v>
      </c>
      <c r="E255">
        <v>18768104</v>
      </c>
      <c r="F255">
        <v>104</v>
      </c>
      <c r="G255">
        <v>0</v>
      </c>
    </row>
    <row r="256" spans="1:7" x14ac:dyDescent="0.3">
      <c r="A256" s="38">
        <v>42690</v>
      </c>
      <c r="B256" t="s">
        <v>114</v>
      </c>
      <c r="C256" t="s">
        <v>23</v>
      </c>
      <c r="D256">
        <v>1</v>
      </c>
      <c r="E256">
        <v>18111831</v>
      </c>
      <c r="F256">
        <v>165</v>
      </c>
      <c r="G256">
        <v>0</v>
      </c>
    </row>
    <row r="257" spans="1:7" x14ac:dyDescent="0.3">
      <c r="A257" s="38">
        <v>42690</v>
      </c>
      <c r="B257" t="s">
        <v>115</v>
      </c>
      <c r="C257" t="s">
        <v>22</v>
      </c>
      <c r="D257">
        <v>1</v>
      </c>
      <c r="E257">
        <v>19715845</v>
      </c>
      <c r="F257">
        <v>138</v>
      </c>
      <c r="G257">
        <v>2</v>
      </c>
    </row>
    <row r="258" spans="1:7" x14ac:dyDescent="0.3">
      <c r="A258" s="38">
        <v>42690</v>
      </c>
      <c r="B258" t="s">
        <v>68</v>
      </c>
      <c r="C258" t="s">
        <v>25</v>
      </c>
      <c r="D258">
        <v>1</v>
      </c>
      <c r="E258">
        <v>16461539</v>
      </c>
      <c r="F258">
        <v>113</v>
      </c>
      <c r="G258">
        <v>0</v>
      </c>
    </row>
    <row r="259" spans="1:7" x14ac:dyDescent="0.3">
      <c r="A259" s="38">
        <v>42690</v>
      </c>
      <c r="B259" t="s">
        <v>88</v>
      </c>
      <c r="C259" t="s">
        <v>25</v>
      </c>
      <c r="D259">
        <v>1</v>
      </c>
      <c r="E259">
        <v>15457907</v>
      </c>
      <c r="F259">
        <v>74</v>
      </c>
      <c r="G259">
        <v>2</v>
      </c>
    </row>
    <row r="260" spans="1:7" x14ac:dyDescent="0.3">
      <c r="A260" s="38">
        <v>42690</v>
      </c>
      <c r="B260" t="s">
        <v>121</v>
      </c>
      <c r="C260" t="s">
        <v>26</v>
      </c>
      <c r="D260">
        <v>1</v>
      </c>
      <c r="E260">
        <v>17429805</v>
      </c>
      <c r="F260">
        <v>95</v>
      </c>
      <c r="G260">
        <v>1</v>
      </c>
    </row>
    <row r="261" spans="1:7" x14ac:dyDescent="0.3">
      <c r="A261" s="38">
        <v>42690</v>
      </c>
      <c r="B261" t="s">
        <v>53</v>
      </c>
      <c r="C261" t="s">
        <v>26</v>
      </c>
      <c r="D261">
        <v>1</v>
      </c>
      <c r="E261">
        <v>16519279</v>
      </c>
      <c r="F261">
        <v>114</v>
      </c>
      <c r="G261">
        <v>0</v>
      </c>
    </row>
    <row r="262" spans="1:7" x14ac:dyDescent="0.3">
      <c r="A262" s="38">
        <v>42690</v>
      </c>
      <c r="B262" t="s">
        <v>78</v>
      </c>
      <c r="C262" t="s">
        <v>20</v>
      </c>
      <c r="D262">
        <v>1</v>
      </c>
      <c r="E262">
        <v>14193619</v>
      </c>
      <c r="F262">
        <v>75</v>
      </c>
      <c r="G262">
        <v>1</v>
      </c>
    </row>
    <row r="263" spans="1:7" x14ac:dyDescent="0.3">
      <c r="A263" s="38">
        <v>42690</v>
      </c>
      <c r="B263" t="s">
        <v>46</v>
      </c>
      <c r="C263" t="s">
        <v>20</v>
      </c>
      <c r="D263">
        <v>1</v>
      </c>
      <c r="E263">
        <v>18588488</v>
      </c>
      <c r="F263">
        <v>92</v>
      </c>
      <c r="G263">
        <v>0</v>
      </c>
    </row>
    <row r="264" spans="1:7" x14ac:dyDescent="0.3">
      <c r="A264" s="38">
        <v>42690</v>
      </c>
      <c r="B264" t="s">
        <v>47</v>
      </c>
      <c r="C264" t="s">
        <v>20</v>
      </c>
      <c r="D264">
        <v>1</v>
      </c>
      <c r="E264">
        <v>8424294</v>
      </c>
      <c r="F264">
        <v>41</v>
      </c>
      <c r="G264">
        <v>0</v>
      </c>
    </row>
    <row r="265" spans="1:7" x14ac:dyDescent="0.3">
      <c r="A265" s="38">
        <v>42690</v>
      </c>
      <c r="B265" t="s">
        <v>119</v>
      </c>
      <c r="C265" t="s">
        <v>26</v>
      </c>
      <c r="D265">
        <v>1</v>
      </c>
      <c r="E265">
        <v>15574170</v>
      </c>
      <c r="F265">
        <v>185</v>
      </c>
      <c r="G265">
        <v>1</v>
      </c>
    </row>
    <row r="266" spans="1:7" x14ac:dyDescent="0.3">
      <c r="A266" s="38">
        <v>42690</v>
      </c>
      <c r="B266" t="s">
        <v>125</v>
      </c>
      <c r="C266" t="s">
        <v>23</v>
      </c>
      <c r="D266">
        <v>1</v>
      </c>
      <c r="E266">
        <v>17414965</v>
      </c>
      <c r="F266">
        <v>132</v>
      </c>
      <c r="G266">
        <v>0</v>
      </c>
    </row>
    <row r="267" spans="1:7" x14ac:dyDescent="0.3">
      <c r="A267" s="38">
        <v>42690</v>
      </c>
      <c r="B267" t="s">
        <v>67</v>
      </c>
      <c r="C267" t="s">
        <v>26</v>
      </c>
      <c r="D267">
        <v>1</v>
      </c>
      <c r="E267">
        <v>18406670</v>
      </c>
      <c r="F267">
        <v>96</v>
      </c>
      <c r="G267">
        <v>1</v>
      </c>
    </row>
    <row r="268" spans="1:7" x14ac:dyDescent="0.3">
      <c r="A268" s="38">
        <v>42690</v>
      </c>
      <c r="B268" t="s">
        <v>101</v>
      </c>
      <c r="C268" t="s">
        <v>20</v>
      </c>
      <c r="D268">
        <v>1</v>
      </c>
      <c r="E268">
        <v>14401281</v>
      </c>
      <c r="F268">
        <v>78</v>
      </c>
      <c r="G268">
        <v>0</v>
      </c>
    </row>
    <row r="269" spans="1:7" x14ac:dyDescent="0.3">
      <c r="A269" s="38">
        <v>42690</v>
      </c>
      <c r="B269" t="s">
        <v>94</v>
      </c>
      <c r="C269" t="s">
        <v>20</v>
      </c>
      <c r="D269">
        <v>1</v>
      </c>
      <c r="E269">
        <v>17447813</v>
      </c>
      <c r="F269">
        <v>110</v>
      </c>
      <c r="G269">
        <v>1</v>
      </c>
    </row>
    <row r="270" spans="1:7" x14ac:dyDescent="0.3">
      <c r="A270" s="38">
        <v>42690</v>
      </c>
      <c r="B270" t="s">
        <v>97</v>
      </c>
      <c r="C270" t="s">
        <v>20</v>
      </c>
      <c r="D270">
        <v>1</v>
      </c>
      <c r="E270">
        <v>19226743</v>
      </c>
      <c r="F270">
        <v>130</v>
      </c>
      <c r="G270">
        <v>1</v>
      </c>
    </row>
    <row r="271" spans="1:7" x14ac:dyDescent="0.3">
      <c r="A271" s="38">
        <v>42690</v>
      </c>
      <c r="B271" t="s">
        <v>111</v>
      </c>
      <c r="C271" t="s">
        <v>23</v>
      </c>
      <c r="D271">
        <v>1</v>
      </c>
      <c r="E271">
        <v>21723323</v>
      </c>
      <c r="F271">
        <v>154</v>
      </c>
      <c r="G271">
        <v>1</v>
      </c>
    </row>
    <row r="272" spans="1:7" x14ac:dyDescent="0.3">
      <c r="A272" s="38">
        <v>42690</v>
      </c>
      <c r="B272" t="s">
        <v>58</v>
      </c>
      <c r="C272" t="s">
        <v>20</v>
      </c>
      <c r="D272">
        <v>1</v>
      </c>
      <c r="E272">
        <v>17239796</v>
      </c>
      <c r="F272">
        <v>126</v>
      </c>
      <c r="G272">
        <v>0</v>
      </c>
    </row>
    <row r="273" spans="1:7" x14ac:dyDescent="0.3">
      <c r="A273" s="38">
        <v>42690</v>
      </c>
      <c r="B273" t="s">
        <v>55</v>
      </c>
      <c r="C273" t="s">
        <v>20</v>
      </c>
      <c r="D273">
        <v>1</v>
      </c>
      <c r="E273">
        <v>18331889</v>
      </c>
      <c r="F273">
        <v>141</v>
      </c>
      <c r="G273">
        <v>1</v>
      </c>
    </row>
    <row r="274" spans="1:7" x14ac:dyDescent="0.3">
      <c r="A274" s="38">
        <v>42690</v>
      </c>
      <c r="B274" t="s">
        <v>61</v>
      </c>
      <c r="C274" t="s">
        <v>20</v>
      </c>
      <c r="D274">
        <v>1</v>
      </c>
      <c r="E274">
        <v>17566034</v>
      </c>
      <c r="F274">
        <v>105</v>
      </c>
      <c r="G274">
        <v>0</v>
      </c>
    </row>
    <row r="275" spans="1:7" x14ac:dyDescent="0.3">
      <c r="A275" s="38">
        <v>42690</v>
      </c>
      <c r="B275" t="s">
        <v>54</v>
      </c>
      <c r="C275" t="s">
        <v>22</v>
      </c>
      <c r="D275">
        <v>1</v>
      </c>
      <c r="E275">
        <v>17209346</v>
      </c>
      <c r="F275">
        <v>140</v>
      </c>
      <c r="G275">
        <v>0</v>
      </c>
    </row>
    <row r="276" spans="1:7" x14ac:dyDescent="0.3">
      <c r="A276" s="38">
        <v>42690</v>
      </c>
      <c r="B276" t="s">
        <v>132</v>
      </c>
      <c r="C276" t="s">
        <v>20</v>
      </c>
      <c r="D276">
        <v>1</v>
      </c>
      <c r="E276">
        <v>21563900</v>
      </c>
      <c r="F276">
        <v>123</v>
      </c>
      <c r="G276">
        <v>0</v>
      </c>
    </row>
    <row r="277" spans="1:7" x14ac:dyDescent="0.3">
      <c r="A277" s="38">
        <v>42690</v>
      </c>
      <c r="B277" t="s">
        <v>83</v>
      </c>
      <c r="C277" t="s">
        <v>25</v>
      </c>
      <c r="D277">
        <v>1</v>
      </c>
      <c r="E277">
        <v>18990740</v>
      </c>
      <c r="F277">
        <v>102</v>
      </c>
      <c r="G277">
        <v>1</v>
      </c>
    </row>
    <row r="278" spans="1:7" x14ac:dyDescent="0.3">
      <c r="A278" s="38">
        <v>42690</v>
      </c>
      <c r="B278" t="s">
        <v>92</v>
      </c>
      <c r="C278" t="s">
        <v>23</v>
      </c>
      <c r="D278">
        <v>1</v>
      </c>
      <c r="E278">
        <v>16907213</v>
      </c>
      <c r="F278">
        <v>94</v>
      </c>
      <c r="G278">
        <v>1</v>
      </c>
    </row>
    <row r="279" spans="1:7" x14ac:dyDescent="0.3">
      <c r="A279" s="38">
        <v>42690</v>
      </c>
      <c r="B279" t="s">
        <v>43</v>
      </c>
      <c r="C279" t="s">
        <v>26</v>
      </c>
      <c r="D279">
        <v>1</v>
      </c>
      <c r="E279">
        <v>8479084</v>
      </c>
      <c r="F279">
        <v>23</v>
      </c>
      <c r="G279">
        <v>0</v>
      </c>
    </row>
    <row r="280" spans="1:7" x14ac:dyDescent="0.3">
      <c r="A280" s="38">
        <v>42683</v>
      </c>
      <c r="B280" t="s">
        <v>68</v>
      </c>
      <c r="C280" t="s">
        <v>25</v>
      </c>
      <c r="D280">
        <v>1</v>
      </c>
      <c r="E280">
        <v>3048882</v>
      </c>
      <c r="F280">
        <v>14</v>
      </c>
      <c r="G280">
        <v>1</v>
      </c>
    </row>
    <row r="281" spans="1:7" x14ac:dyDescent="0.3">
      <c r="A281" s="38">
        <v>42683</v>
      </c>
      <c r="B281" t="s">
        <v>54</v>
      </c>
      <c r="C281" t="s">
        <v>22</v>
      </c>
      <c r="D281">
        <v>1</v>
      </c>
      <c r="E281">
        <v>17863062</v>
      </c>
      <c r="F281">
        <v>103</v>
      </c>
      <c r="G281">
        <v>0</v>
      </c>
    </row>
    <row r="282" spans="1:7" x14ac:dyDescent="0.3">
      <c r="A282" s="38">
        <v>42689</v>
      </c>
      <c r="B282" t="s">
        <v>132</v>
      </c>
      <c r="C282" t="s">
        <v>20</v>
      </c>
      <c r="D282">
        <v>1</v>
      </c>
      <c r="E282">
        <v>18346548</v>
      </c>
      <c r="F282">
        <v>100</v>
      </c>
      <c r="G282">
        <v>2</v>
      </c>
    </row>
    <row r="283" spans="1:7" x14ac:dyDescent="0.3">
      <c r="A283" s="38">
        <v>42689</v>
      </c>
      <c r="B283" t="s">
        <v>82</v>
      </c>
      <c r="C283" t="s">
        <v>25</v>
      </c>
      <c r="D283">
        <v>1</v>
      </c>
      <c r="E283">
        <v>22259761</v>
      </c>
      <c r="F283">
        <v>89</v>
      </c>
      <c r="G283">
        <v>0</v>
      </c>
    </row>
    <row r="284" spans="1:7" x14ac:dyDescent="0.3">
      <c r="A284" s="38">
        <v>42689</v>
      </c>
      <c r="B284" t="s">
        <v>93</v>
      </c>
      <c r="C284" t="s">
        <v>23</v>
      </c>
      <c r="D284">
        <v>1</v>
      </c>
      <c r="E284">
        <v>19453808</v>
      </c>
      <c r="F284">
        <v>128</v>
      </c>
      <c r="G284">
        <v>0</v>
      </c>
    </row>
    <row r="285" spans="1:7" x14ac:dyDescent="0.3">
      <c r="A285" s="38">
        <v>42689</v>
      </c>
      <c r="B285" t="s">
        <v>117</v>
      </c>
      <c r="C285" t="s">
        <v>22</v>
      </c>
      <c r="D285">
        <v>1</v>
      </c>
      <c r="E285">
        <v>21798750</v>
      </c>
      <c r="F285">
        <v>105</v>
      </c>
      <c r="G285">
        <v>1</v>
      </c>
    </row>
    <row r="286" spans="1:7" x14ac:dyDescent="0.3">
      <c r="A286" s="38">
        <v>42689</v>
      </c>
      <c r="B286" t="s">
        <v>102</v>
      </c>
      <c r="C286" t="s">
        <v>26</v>
      </c>
      <c r="D286">
        <v>1</v>
      </c>
      <c r="E286">
        <v>6096244</v>
      </c>
      <c r="F286">
        <v>58</v>
      </c>
      <c r="G286">
        <v>0</v>
      </c>
    </row>
    <row r="287" spans="1:7" x14ac:dyDescent="0.3">
      <c r="A287" s="38">
        <v>42689</v>
      </c>
      <c r="B287" t="s">
        <v>49</v>
      </c>
      <c r="C287" t="s">
        <v>26</v>
      </c>
      <c r="D287">
        <v>1</v>
      </c>
      <c r="E287">
        <v>16757520</v>
      </c>
      <c r="F287">
        <v>73</v>
      </c>
      <c r="G287">
        <v>0</v>
      </c>
    </row>
    <row r="288" spans="1:7" x14ac:dyDescent="0.3">
      <c r="A288" s="38">
        <v>42689</v>
      </c>
      <c r="B288" t="s">
        <v>114</v>
      </c>
      <c r="C288" t="s">
        <v>23</v>
      </c>
      <c r="D288">
        <v>1</v>
      </c>
      <c r="E288">
        <v>20767860</v>
      </c>
      <c r="F288">
        <v>144</v>
      </c>
      <c r="G288">
        <v>1</v>
      </c>
    </row>
    <row r="289" spans="1:7" x14ac:dyDescent="0.3">
      <c r="A289" s="38">
        <v>42689</v>
      </c>
      <c r="B289" t="s">
        <v>53</v>
      </c>
      <c r="C289" t="s">
        <v>26</v>
      </c>
      <c r="D289">
        <v>1</v>
      </c>
      <c r="E289">
        <v>9766430</v>
      </c>
      <c r="F289">
        <v>68</v>
      </c>
      <c r="G289">
        <v>0</v>
      </c>
    </row>
    <row r="290" spans="1:7" x14ac:dyDescent="0.3">
      <c r="A290" s="38">
        <v>42689</v>
      </c>
      <c r="B290" t="s">
        <v>47</v>
      </c>
      <c r="C290" t="s">
        <v>20</v>
      </c>
      <c r="D290">
        <v>1</v>
      </c>
      <c r="E290">
        <v>15277212</v>
      </c>
      <c r="F290">
        <v>59</v>
      </c>
      <c r="G290">
        <v>0</v>
      </c>
    </row>
    <row r="291" spans="1:7" x14ac:dyDescent="0.3">
      <c r="A291" s="38">
        <v>42689</v>
      </c>
      <c r="B291" t="s">
        <v>130</v>
      </c>
      <c r="C291" t="s">
        <v>22</v>
      </c>
      <c r="D291">
        <v>1</v>
      </c>
      <c r="E291">
        <v>18448386</v>
      </c>
      <c r="F291">
        <v>107</v>
      </c>
      <c r="G291">
        <v>2</v>
      </c>
    </row>
    <row r="292" spans="1:7" x14ac:dyDescent="0.3">
      <c r="A292" s="38">
        <v>42689</v>
      </c>
      <c r="B292" t="s">
        <v>120</v>
      </c>
      <c r="C292" t="s">
        <v>23</v>
      </c>
      <c r="D292">
        <v>1</v>
      </c>
      <c r="E292">
        <v>20789150</v>
      </c>
      <c r="F292">
        <v>121</v>
      </c>
      <c r="G292">
        <v>0</v>
      </c>
    </row>
    <row r="293" spans="1:7" x14ac:dyDescent="0.3">
      <c r="A293" s="38">
        <v>42689</v>
      </c>
      <c r="B293" t="s">
        <v>67</v>
      </c>
      <c r="C293" t="s">
        <v>26</v>
      </c>
      <c r="D293">
        <v>1</v>
      </c>
      <c r="E293">
        <v>19032948</v>
      </c>
      <c r="F293">
        <v>125</v>
      </c>
      <c r="G293">
        <v>1</v>
      </c>
    </row>
    <row r="294" spans="1:7" x14ac:dyDescent="0.3">
      <c r="A294" s="38">
        <v>42689</v>
      </c>
      <c r="B294" t="s">
        <v>63</v>
      </c>
      <c r="C294" t="s">
        <v>26</v>
      </c>
      <c r="D294">
        <v>1</v>
      </c>
      <c r="E294">
        <v>17988632</v>
      </c>
      <c r="F294">
        <v>94</v>
      </c>
      <c r="G294">
        <v>0</v>
      </c>
    </row>
    <row r="295" spans="1:7" x14ac:dyDescent="0.3">
      <c r="A295" s="38">
        <v>42689</v>
      </c>
      <c r="B295" t="s">
        <v>101</v>
      </c>
      <c r="C295" t="s">
        <v>20</v>
      </c>
      <c r="D295">
        <v>1</v>
      </c>
      <c r="E295">
        <v>14811510</v>
      </c>
      <c r="F295">
        <v>76</v>
      </c>
      <c r="G295">
        <v>0</v>
      </c>
    </row>
    <row r="296" spans="1:7" x14ac:dyDescent="0.3">
      <c r="A296" s="38">
        <v>42689</v>
      </c>
      <c r="B296" t="s">
        <v>108</v>
      </c>
      <c r="C296" t="s">
        <v>20</v>
      </c>
      <c r="D296">
        <v>1</v>
      </c>
      <c r="E296">
        <v>18175170</v>
      </c>
      <c r="F296">
        <v>113</v>
      </c>
      <c r="G296">
        <v>0</v>
      </c>
    </row>
    <row r="297" spans="1:7" x14ac:dyDescent="0.3">
      <c r="A297" s="38">
        <v>42689</v>
      </c>
      <c r="B297" t="s">
        <v>84</v>
      </c>
      <c r="C297" t="s">
        <v>20</v>
      </c>
      <c r="D297">
        <v>1</v>
      </c>
      <c r="E297">
        <v>17358537</v>
      </c>
      <c r="F297">
        <v>72</v>
      </c>
      <c r="G297">
        <v>0</v>
      </c>
    </row>
    <row r="298" spans="1:7" x14ac:dyDescent="0.3">
      <c r="A298" s="38">
        <v>42689</v>
      </c>
      <c r="B298" t="s">
        <v>55</v>
      </c>
      <c r="C298" t="s">
        <v>20</v>
      </c>
      <c r="D298">
        <v>1</v>
      </c>
      <c r="E298">
        <v>20730921</v>
      </c>
      <c r="F298">
        <v>85</v>
      </c>
      <c r="G298">
        <v>0</v>
      </c>
    </row>
    <row r="299" spans="1:7" x14ac:dyDescent="0.3">
      <c r="A299" s="38">
        <v>42689</v>
      </c>
      <c r="B299" t="s">
        <v>128</v>
      </c>
      <c r="C299" t="s">
        <v>23</v>
      </c>
      <c r="D299">
        <v>1</v>
      </c>
      <c r="E299">
        <v>15379014</v>
      </c>
      <c r="F299">
        <v>84</v>
      </c>
      <c r="G299">
        <v>0</v>
      </c>
    </row>
    <row r="300" spans="1:7" x14ac:dyDescent="0.3">
      <c r="A300" s="38">
        <v>42689</v>
      </c>
      <c r="B300" t="s">
        <v>62</v>
      </c>
      <c r="C300" t="s">
        <v>21</v>
      </c>
      <c r="D300">
        <v>1</v>
      </c>
      <c r="E300">
        <v>14885985</v>
      </c>
      <c r="F300">
        <v>56</v>
      </c>
      <c r="G300">
        <v>0</v>
      </c>
    </row>
    <row r="301" spans="1:7" x14ac:dyDescent="0.3">
      <c r="A301" s="38">
        <v>42689</v>
      </c>
      <c r="B301" t="s">
        <v>74</v>
      </c>
      <c r="C301" t="s">
        <v>20</v>
      </c>
      <c r="D301">
        <v>1</v>
      </c>
      <c r="E301">
        <v>17878720</v>
      </c>
      <c r="F301">
        <v>91</v>
      </c>
      <c r="G301">
        <v>0</v>
      </c>
    </row>
    <row r="302" spans="1:7" x14ac:dyDescent="0.3">
      <c r="A302" s="38">
        <v>42689</v>
      </c>
      <c r="B302" t="s">
        <v>330</v>
      </c>
      <c r="C302" t="s">
        <v>22</v>
      </c>
      <c r="D302">
        <v>1</v>
      </c>
      <c r="E302">
        <v>4797017.9999999981</v>
      </c>
      <c r="F302">
        <v>29</v>
      </c>
      <c r="G302">
        <v>0</v>
      </c>
    </row>
    <row r="303" spans="1:7" x14ac:dyDescent="0.3">
      <c r="A303" s="38">
        <v>42689</v>
      </c>
      <c r="B303" t="s">
        <v>86</v>
      </c>
      <c r="C303" t="s">
        <v>23</v>
      </c>
      <c r="D303">
        <v>1</v>
      </c>
      <c r="E303">
        <v>18362876</v>
      </c>
      <c r="F303">
        <v>131</v>
      </c>
      <c r="G303">
        <v>1</v>
      </c>
    </row>
    <row r="304" spans="1:7" x14ac:dyDescent="0.3">
      <c r="A304" s="38">
        <v>42689</v>
      </c>
      <c r="B304" t="s">
        <v>91</v>
      </c>
      <c r="C304" t="s">
        <v>25</v>
      </c>
      <c r="D304">
        <v>1</v>
      </c>
      <c r="E304">
        <v>15827393</v>
      </c>
      <c r="F304">
        <v>106</v>
      </c>
      <c r="G304">
        <v>1</v>
      </c>
    </row>
    <row r="305" spans="1:7" x14ac:dyDescent="0.3">
      <c r="A305" s="38">
        <v>42683</v>
      </c>
      <c r="B305" t="s">
        <v>113</v>
      </c>
      <c r="C305" t="s">
        <v>23</v>
      </c>
      <c r="D305">
        <v>1</v>
      </c>
      <c r="E305">
        <v>12325957</v>
      </c>
      <c r="F305">
        <v>51</v>
      </c>
      <c r="G305">
        <v>2</v>
      </c>
    </row>
    <row r="306" spans="1:7" x14ac:dyDescent="0.3">
      <c r="A306" s="38">
        <v>42683</v>
      </c>
      <c r="B306" t="s">
        <v>71</v>
      </c>
      <c r="C306" t="s">
        <v>23</v>
      </c>
      <c r="D306">
        <v>1</v>
      </c>
      <c r="E306">
        <v>9430104</v>
      </c>
      <c r="F306">
        <v>41</v>
      </c>
      <c r="G306">
        <v>1</v>
      </c>
    </row>
    <row r="307" spans="1:7" x14ac:dyDescent="0.3">
      <c r="A307" s="38">
        <v>42683</v>
      </c>
      <c r="B307" t="s">
        <v>41</v>
      </c>
      <c r="C307" t="s">
        <v>25</v>
      </c>
      <c r="D307">
        <v>1</v>
      </c>
      <c r="E307">
        <v>3790927</v>
      </c>
      <c r="F307">
        <v>16</v>
      </c>
      <c r="G307">
        <v>1</v>
      </c>
    </row>
    <row r="308" spans="1:7" x14ac:dyDescent="0.3">
      <c r="A308" s="38">
        <v>42683</v>
      </c>
      <c r="B308" t="s">
        <v>80</v>
      </c>
      <c r="C308" t="s">
        <v>23</v>
      </c>
      <c r="D308">
        <v>1</v>
      </c>
      <c r="E308">
        <v>4155527</v>
      </c>
      <c r="F308">
        <v>36</v>
      </c>
      <c r="G308">
        <v>0</v>
      </c>
    </row>
    <row r="309" spans="1:7" x14ac:dyDescent="0.3">
      <c r="A309" s="38">
        <v>42683</v>
      </c>
      <c r="B309" t="s">
        <v>106</v>
      </c>
      <c r="C309" t="s">
        <v>23</v>
      </c>
      <c r="D309">
        <v>1</v>
      </c>
      <c r="E309">
        <v>2447209</v>
      </c>
      <c r="F309">
        <v>29</v>
      </c>
      <c r="G309">
        <v>0</v>
      </c>
    </row>
    <row r="310" spans="1:7" x14ac:dyDescent="0.3">
      <c r="A310" s="38">
        <v>42689</v>
      </c>
      <c r="B310" t="s">
        <v>124</v>
      </c>
      <c r="C310" t="s">
        <v>23</v>
      </c>
      <c r="D310">
        <v>1</v>
      </c>
      <c r="E310">
        <v>18471026</v>
      </c>
      <c r="F310">
        <v>114</v>
      </c>
      <c r="G310">
        <v>2</v>
      </c>
    </row>
    <row r="311" spans="1:7" x14ac:dyDescent="0.3">
      <c r="A311" s="38">
        <v>42689</v>
      </c>
      <c r="B311" t="s">
        <v>122</v>
      </c>
      <c r="C311" t="s">
        <v>23</v>
      </c>
      <c r="D311">
        <v>1</v>
      </c>
      <c r="E311">
        <v>18769446</v>
      </c>
      <c r="F311">
        <v>122</v>
      </c>
      <c r="G311">
        <v>1</v>
      </c>
    </row>
    <row r="312" spans="1:7" x14ac:dyDescent="0.3">
      <c r="A312" s="38">
        <v>42689</v>
      </c>
      <c r="B312" t="s">
        <v>115</v>
      </c>
      <c r="C312" t="s">
        <v>22</v>
      </c>
      <c r="D312">
        <v>1</v>
      </c>
      <c r="E312">
        <v>18339907</v>
      </c>
      <c r="F312">
        <v>131</v>
      </c>
      <c r="G312">
        <v>1</v>
      </c>
    </row>
    <row r="313" spans="1:7" x14ac:dyDescent="0.3">
      <c r="A313" s="38">
        <v>42689</v>
      </c>
      <c r="B313" t="s">
        <v>104</v>
      </c>
      <c r="C313" t="s">
        <v>22</v>
      </c>
      <c r="D313">
        <v>1</v>
      </c>
      <c r="E313">
        <v>18652700</v>
      </c>
      <c r="F313">
        <v>122</v>
      </c>
      <c r="G313">
        <v>1</v>
      </c>
    </row>
    <row r="314" spans="1:7" x14ac:dyDescent="0.3">
      <c r="A314" s="38">
        <v>42689</v>
      </c>
      <c r="B314" t="s">
        <v>89</v>
      </c>
      <c r="C314" t="s">
        <v>21</v>
      </c>
      <c r="D314">
        <v>1</v>
      </c>
      <c r="E314">
        <v>15606075</v>
      </c>
      <c r="F314">
        <v>63</v>
      </c>
      <c r="G314">
        <v>1</v>
      </c>
    </row>
    <row r="315" spans="1:7" x14ac:dyDescent="0.3">
      <c r="A315" s="38">
        <v>42689</v>
      </c>
      <c r="B315" t="s">
        <v>78</v>
      </c>
      <c r="C315" t="s">
        <v>20</v>
      </c>
      <c r="D315">
        <v>1</v>
      </c>
      <c r="E315">
        <v>18475738</v>
      </c>
      <c r="F315">
        <v>110</v>
      </c>
      <c r="G315">
        <v>1</v>
      </c>
    </row>
    <row r="316" spans="1:7" x14ac:dyDescent="0.3">
      <c r="A316" s="38">
        <v>42689</v>
      </c>
      <c r="B316" t="s">
        <v>46</v>
      </c>
      <c r="C316" t="s">
        <v>20</v>
      </c>
      <c r="D316">
        <v>1</v>
      </c>
      <c r="E316">
        <v>18584688</v>
      </c>
      <c r="F316">
        <v>90</v>
      </c>
      <c r="G316">
        <v>0</v>
      </c>
    </row>
    <row r="317" spans="1:7" x14ac:dyDescent="0.3">
      <c r="A317" s="38">
        <v>42689</v>
      </c>
      <c r="B317" t="s">
        <v>45</v>
      </c>
      <c r="C317" t="s">
        <v>20</v>
      </c>
      <c r="D317">
        <v>1</v>
      </c>
      <c r="E317">
        <v>17728223</v>
      </c>
      <c r="F317">
        <v>80</v>
      </c>
      <c r="G317">
        <v>1</v>
      </c>
    </row>
    <row r="318" spans="1:7" x14ac:dyDescent="0.3">
      <c r="A318" s="38">
        <v>42689</v>
      </c>
      <c r="B318" t="s">
        <v>119</v>
      </c>
      <c r="C318" t="s">
        <v>26</v>
      </c>
      <c r="D318">
        <v>1</v>
      </c>
      <c r="E318">
        <v>9602450</v>
      </c>
      <c r="F318">
        <v>130</v>
      </c>
      <c r="G318">
        <v>1</v>
      </c>
    </row>
    <row r="319" spans="1:7" x14ac:dyDescent="0.3">
      <c r="A319" s="38">
        <v>42689</v>
      </c>
      <c r="B319" t="s">
        <v>127</v>
      </c>
      <c r="C319" t="s">
        <v>21</v>
      </c>
      <c r="D319">
        <v>1</v>
      </c>
      <c r="E319">
        <v>15985893</v>
      </c>
      <c r="F319">
        <v>87</v>
      </c>
      <c r="G319">
        <v>0</v>
      </c>
    </row>
    <row r="320" spans="1:7" x14ac:dyDescent="0.3">
      <c r="A320" s="38">
        <v>42689</v>
      </c>
      <c r="B320" t="s">
        <v>125</v>
      </c>
      <c r="C320" t="s">
        <v>23</v>
      </c>
      <c r="D320">
        <v>1</v>
      </c>
      <c r="E320">
        <v>16092621</v>
      </c>
      <c r="F320">
        <v>130</v>
      </c>
      <c r="G320">
        <v>0</v>
      </c>
    </row>
    <row r="321" spans="1:7" x14ac:dyDescent="0.3">
      <c r="A321" s="38">
        <v>42689</v>
      </c>
      <c r="B321" t="s">
        <v>129</v>
      </c>
      <c r="C321" t="s">
        <v>20</v>
      </c>
      <c r="D321">
        <v>1</v>
      </c>
      <c r="E321">
        <v>14632304</v>
      </c>
      <c r="F321">
        <v>84</v>
      </c>
      <c r="G321">
        <v>1</v>
      </c>
    </row>
    <row r="322" spans="1:7" x14ac:dyDescent="0.3">
      <c r="A322" s="38">
        <v>42689</v>
      </c>
      <c r="B322" t="s">
        <v>94</v>
      </c>
      <c r="C322" t="s">
        <v>20</v>
      </c>
      <c r="D322">
        <v>1</v>
      </c>
      <c r="E322">
        <v>17030969</v>
      </c>
      <c r="F322">
        <v>130</v>
      </c>
      <c r="G322">
        <v>0</v>
      </c>
    </row>
    <row r="323" spans="1:7" x14ac:dyDescent="0.3">
      <c r="A323" s="38">
        <v>42689</v>
      </c>
      <c r="B323" t="s">
        <v>97</v>
      </c>
      <c r="C323" t="s">
        <v>20</v>
      </c>
      <c r="D323">
        <v>1</v>
      </c>
      <c r="E323">
        <v>5999688</v>
      </c>
      <c r="F323">
        <v>33</v>
      </c>
      <c r="G323">
        <v>0</v>
      </c>
    </row>
    <row r="324" spans="1:7" x14ac:dyDescent="0.3">
      <c r="A324" s="38">
        <v>42689</v>
      </c>
      <c r="B324" t="s">
        <v>56</v>
      </c>
      <c r="C324" t="s">
        <v>26</v>
      </c>
      <c r="D324">
        <v>1</v>
      </c>
      <c r="E324">
        <v>18703801</v>
      </c>
      <c r="F324">
        <v>117</v>
      </c>
      <c r="G324">
        <v>1</v>
      </c>
    </row>
    <row r="325" spans="1:7" x14ac:dyDescent="0.3">
      <c r="A325" s="38">
        <v>42689</v>
      </c>
      <c r="B325" t="s">
        <v>109</v>
      </c>
      <c r="C325" t="s">
        <v>24</v>
      </c>
      <c r="D325">
        <v>1</v>
      </c>
      <c r="E325">
        <v>16216605</v>
      </c>
      <c r="F325">
        <v>78</v>
      </c>
      <c r="G325">
        <v>0</v>
      </c>
    </row>
    <row r="326" spans="1:7" x14ac:dyDescent="0.3">
      <c r="A326" s="38">
        <v>42689</v>
      </c>
      <c r="B326" t="s">
        <v>111</v>
      </c>
      <c r="C326" t="s">
        <v>23</v>
      </c>
      <c r="D326">
        <v>1</v>
      </c>
      <c r="E326">
        <v>15566987</v>
      </c>
      <c r="F326">
        <v>111</v>
      </c>
      <c r="G326">
        <v>0</v>
      </c>
    </row>
    <row r="327" spans="1:7" x14ac:dyDescent="0.3">
      <c r="A327" s="38">
        <v>42689</v>
      </c>
      <c r="B327" t="s">
        <v>58</v>
      </c>
      <c r="C327" t="s">
        <v>20</v>
      </c>
      <c r="D327">
        <v>1</v>
      </c>
      <c r="E327">
        <v>18563429</v>
      </c>
      <c r="F327">
        <v>128</v>
      </c>
      <c r="G327">
        <v>0</v>
      </c>
    </row>
    <row r="328" spans="1:7" x14ac:dyDescent="0.3">
      <c r="A328" s="38">
        <v>42689</v>
      </c>
      <c r="B328" t="s">
        <v>61</v>
      </c>
      <c r="C328" t="s">
        <v>20</v>
      </c>
      <c r="D328">
        <v>1</v>
      </c>
      <c r="E328">
        <v>14971455</v>
      </c>
      <c r="F328">
        <v>104</v>
      </c>
      <c r="G328">
        <v>0</v>
      </c>
    </row>
    <row r="329" spans="1:7" x14ac:dyDescent="0.3">
      <c r="A329" s="38">
        <v>42689</v>
      </c>
      <c r="B329" t="s">
        <v>57</v>
      </c>
      <c r="C329" t="s">
        <v>25</v>
      </c>
      <c r="D329">
        <v>1</v>
      </c>
      <c r="E329">
        <v>15412750</v>
      </c>
      <c r="F329">
        <v>140</v>
      </c>
      <c r="G329">
        <v>0</v>
      </c>
    </row>
    <row r="330" spans="1:7" x14ac:dyDescent="0.3">
      <c r="A330" s="38">
        <v>42689</v>
      </c>
      <c r="B330" t="s">
        <v>83</v>
      </c>
      <c r="C330" t="s">
        <v>25</v>
      </c>
      <c r="D330">
        <v>1</v>
      </c>
      <c r="E330">
        <v>19923302</v>
      </c>
      <c r="F330">
        <v>103</v>
      </c>
      <c r="G330">
        <v>1</v>
      </c>
    </row>
    <row r="331" spans="1:7" x14ac:dyDescent="0.3">
      <c r="A331" s="38">
        <v>42689</v>
      </c>
      <c r="B331" t="s">
        <v>42</v>
      </c>
      <c r="C331" t="s">
        <v>25</v>
      </c>
      <c r="D331">
        <v>1</v>
      </c>
      <c r="E331">
        <v>16142327</v>
      </c>
      <c r="F331">
        <v>67</v>
      </c>
      <c r="G331">
        <v>1</v>
      </c>
    </row>
    <row r="332" spans="1:7" x14ac:dyDescent="0.3">
      <c r="A332" s="38">
        <v>42689</v>
      </c>
      <c r="B332" t="s">
        <v>73</v>
      </c>
      <c r="C332" t="s">
        <v>20</v>
      </c>
      <c r="D332">
        <v>1</v>
      </c>
      <c r="E332">
        <v>18192494</v>
      </c>
      <c r="F332">
        <v>121</v>
      </c>
      <c r="G332">
        <v>1</v>
      </c>
    </row>
    <row r="333" spans="1:7" x14ac:dyDescent="0.3">
      <c r="A333" s="38">
        <v>42689</v>
      </c>
      <c r="B333" t="s">
        <v>71</v>
      </c>
      <c r="C333" t="s">
        <v>23</v>
      </c>
      <c r="D333">
        <v>1</v>
      </c>
      <c r="E333">
        <v>17114628</v>
      </c>
      <c r="F333">
        <v>104</v>
      </c>
      <c r="G333">
        <v>1</v>
      </c>
    </row>
    <row r="334" spans="1:7" x14ac:dyDescent="0.3">
      <c r="A334" s="38">
        <v>42689</v>
      </c>
      <c r="B334" t="s">
        <v>69</v>
      </c>
      <c r="C334" t="s">
        <v>25</v>
      </c>
      <c r="D334">
        <v>1</v>
      </c>
      <c r="E334">
        <v>11891391</v>
      </c>
      <c r="F334">
        <v>82</v>
      </c>
      <c r="G334">
        <v>1</v>
      </c>
    </row>
    <row r="335" spans="1:7" x14ac:dyDescent="0.3">
      <c r="A335" s="38">
        <v>42688</v>
      </c>
      <c r="B335" t="s">
        <v>117</v>
      </c>
      <c r="C335" t="s">
        <v>22</v>
      </c>
      <c r="D335">
        <v>1</v>
      </c>
      <c r="E335">
        <v>20030505</v>
      </c>
      <c r="F335">
        <v>108</v>
      </c>
      <c r="G335">
        <v>2</v>
      </c>
    </row>
    <row r="336" spans="1:7" x14ac:dyDescent="0.3">
      <c r="A336" s="38">
        <v>42688</v>
      </c>
      <c r="B336" t="s">
        <v>123</v>
      </c>
      <c r="C336" t="s">
        <v>22</v>
      </c>
      <c r="D336">
        <v>1</v>
      </c>
      <c r="E336">
        <v>9940787</v>
      </c>
      <c r="F336">
        <v>67</v>
      </c>
      <c r="G336">
        <v>1</v>
      </c>
    </row>
    <row r="337" spans="1:7" x14ac:dyDescent="0.3">
      <c r="A337" s="38">
        <v>42688</v>
      </c>
      <c r="B337" t="s">
        <v>114</v>
      </c>
      <c r="C337" t="s">
        <v>23</v>
      </c>
      <c r="D337">
        <v>1</v>
      </c>
      <c r="E337">
        <v>9660018</v>
      </c>
      <c r="F337">
        <v>72</v>
      </c>
      <c r="G337">
        <v>0</v>
      </c>
    </row>
    <row r="338" spans="1:7" x14ac:dyDescent="0.3">
      <c r="A338" s="38">
        <v>42688</v>
      </c>
      <c r="B338" t="s">
        <v>115</v>
      </c>
      <c r="C338" t="s">
        <v>22</v>
      </c>
      <c r="D338">
        <v>1</v>
      </c>
      <c r="E338">
        <v>23771968</v>
      </c>
      <c r="F338">
        <v>131</v>
      </c>
      <c r="G338">
        <v>1</v>
      </c>
    </row>
    <row r="339" spans="1:7" x14ac:dyDescent="0.3">
      <c r="A339" s="38">
        <v>42688</v>
      </c>
      <c r="B339" t="s">
        <v>88</v>
      </c>
      <c r="C339" t="s">
        <v>25</v>
      </c>
      <c r="D339">
        <v>1</v>
      </c>
      <c r="E339">
        <v>8847716</v>
      </c>
      <c r="F339">
        <v>46</v>
      </c>
      <c r="G339">
        <v>0</v>
      </c>
    </row>
    <row r="340" spans="1:7" x14ac:dyDescent="0.3">
      <c r="A340" s="38">
        <v>42688</v>
      </c>
      <c r="B340" t="s">
        <v>77</v>
      </c>
      <c r="C340" t="s">
        <v>20</v>
      </c>
      <c r="D340">
        <v>1</v>
      </c>
      <c r="E340">
        <v>11888184</v>
      </c>
      <c r="F340">
        <v>111</v>
      </c>
      <c r="G340">
        <v>1</v>
      </c>
    </row>
    <row r="341" spans="1:7" x14ac:dyDescent="0.3">
      <c r="A341" s="38">
        <v>42688</v>
      </c>
      <c r="B341" t="s">
        <v>41</v>
      </c>
      <c r="C341" t="s">
        <v>25</v>
      </c>
      <c r="D341">
        <v>1</v>
      </c>
      <c r="E341">
        <v>20151283</v>
      </c>
      <c r="F341">
        <v>137</v>
      </c>
      <c r="G341">
        <v>1</v>
      </c>
    </row>
    <row r="342" spans="1:7" x14ac:dyDescent="0.3">
      <c r="A342" s="38">
        <v>42688</v>
      </c>
      <c r="B342" t="s">
        <v>120</v>
      </c>
      <c r="C342" t="s">
        <v>23</v>
      </c>
      <c r="D342">
        <v>1</v>
      </c>
      <c r="E342">
        <v>17616390</v>
      </c>
      <c r="F342">
        <v>95</v>
      </c>
      <c r="G342">
        <v>3</v>
      </c>
    </row>
    <row r="343" spans="1:7" x14ac:dyDescent="0.3">
      <c r="A343" s="38">
        <v>42688</v>
      </c>
      <c r="B343" t="s">
        <v>127</v>
      </c>
      <c r="C343" t="s">
        <v>21</v>
      </c>
      <c r="D343">
        <v>1</v>
      </c>
      <c r="E343">
        <v>21371481</v>
      </c>
      <c r="F343">
        <v>149</v>
      </c>
      <c r="G343">
        <v>0</v>
      </c>
    </row>
    <row r="344" spans="1:7" x14ac:dyDescent="0.3">
      <c r="A344" s="38">
        <v>42688</v>
      </c>
      <c r="B344" t="s">
        <v>129</v>
      </c>
      <c r="C344" t="s">
        <v>20</v>
      </c>
      <c r="D344">
        <v>1</v>
      </c>
      <c r="E344">
        <v>18274246</v>
      </c>
      <c r="F344">
        <v>71</v>
      </c>
      <c r="G344">
        <v>1</v>
      </c>
    </row>
    <row r="345" spans="1:7" x14ac:dyDescent="0.3">
      <c r="A345" s="38">
        <v>42688</v>
      </c>
      <c r="B345" t="s">
        <v>67</v>
      </c>
      <c r="C345" t="s">
        <v>26</v>
      </c>
      <c r="D345">
        <v>1</v>
      </c>
      <c r="E345">
        <v>19040431</v>
      </c>
      <c r="F345">
        <v>126</v>
      </c>
      <c r="G345">
        <v>1</v>
      </c>
    </row>
    <row r="346" spans="1:7" x14ac:dyDescent="0.3">
      <c r="A346" s="38">
        <v>42688</v>
      </c>
      <c r="B346" t="s">
        <v>101</v>
      </c>
      <c r="C346" t="s">
        <v>20</v>
      </c>
      <c r="D346">
        <v>1</v>
      </c>
      <c r="E346">
        <v>16930366</v>
      </c>
      <c r="F346">
        <v>89</v>
      </c>
      <c r="G346">
        <v>4</v>
      </c>
    </row>
    <row r="347" spans="1:7" x14ac:dyDescent="0.3">
      <c r="A347" s="38">
        <v>42688</v>
      </c>
      <c r="B347" t="s">
        <v>94</v>
      </c>
      <c r="C347" t="s">
        <v>20</v>
      </c>
      <c r="D347">
        <v>1</v>
      </c>
      <c r="E347">
        <v>17964578</v>
      </c>
      <c r="F347">
        <v>115</v>
      </c>
      <c r="G347">
        <v>2</v>
      </c>
    </row>
    <row r="348" spans="1:7" x14ac:dyDescent="0.3">
      <c r="A348" s="38">
        <v>42688</v>
      </c>
      <c r="B348" t="s">
        <v>95</v>
      </c>
      <c r="C348" t="s">
        <v>23</v>
      </c>
      <c r="D348">
        <v>1</v>
      </c>
      <c r="E348">
        <v>22005351</v>
      </c>
      <c r="F348">
        <v>156</v>
      </c>
      <c r="G348">
        <v>2</v>
      </c>
    </row>
    <row r="349" spans="1:7" x14ac:dyDescent="0.3">
      <c r="A349" s="38">
        <v>42688</v>
      </c>
      <c r="B349" t="s">
        <v>97</v>
      </c>
      <c r="C349" t="s">
        <v>20</v>
      </c>
      <c r="D349">
        <v>1</v>
      </c>
      <c r="E349">
        <v>23218480</v>
      </c>
      <c r="F349">
        <v>133</v>
      </c>
      <c r="G349">
        <v>1</v>
      </c>
    </row>
    <row r="350" spans="1:7" x14ac:dyDescent="0.3">
      <c r="A350" s="38">
        <v>42688</v>
      </c>
      <c r="B350" t="s">
        <v>108</v>
      </c>
      <c r="C350" t="s">
        <v>20</v>
      </c>
      <c r="D350">
        <v>1</v>
      </c>
      <c r="E350">
        <v>3299452</v>
      </c>
      <c r="F350">
        <v>22</v>
      </c>
      <c r="G350">
        <v>0</v>
      </c>
    </row>
    <row r="351" spans="1:7" x14ac:dyDescent="0.3">
      <c r="A351" s="38">
        <v>42688</v>
      </c>
      <c r="B351" t="s">
        <v>84</v>
      </c>
      <c r="C351" t="s">
        <v>20</v>
      </c>
      <c r="D351">
        <v>1</v>
      </c>
      <c r="E351">
        <v>22813379</v>
      </c>
      <c r="F351">
        <v>125</v>
      </c>
      <c r="G351">
        <v>1</v>
      </c>
    </row>
    <row r="352" spans="1:7" x14ac:dyDescent="0.3">
      <c r="A352" s="38">
        <v>42688</v>
      </c>
      <c r="B352" t="s">
        <v>112</v>
      </c>
      <c r="C352" t="s">
        <v>23</v>
      </c>
      <c r="D352">
        <v>1</v>
      </c>
      <c r="E352">
        <v>18047300</v>
      </c>
      <c r="F352">
        <v>120</v>
      </c>
      <c r="G352">
        <v>1</v>
      </c>
    </row>
    <row r="353" spans="1:7" x14ac:dyDescent="0.3">
      <c r="A353" s="38">
        <v>42688</v>
      </c>
      <c r="B353" t="s">
        <v>111</v>
      </c>
      <c r="C353" t="s">
        <v>23</v>
      </c>
      <c r="D353">
        <v>1</v>
      </c>
      <c r="E353">
        <v>19224870</v>
      </c>
      <c r="F353">
        <v>156</v>
      </c>
      <c r="G353">
        <v>2</v>
      </c>
    </row>
    <row r="354" spans="1:7" x14ac:dyDescent="0.3">
      <c r="A354" s="38">
        <v>42688</v>
      </c>
      <c r="B354" t="s">
        <v>55</v>
      </c>
      <c r="C354" t="s">
        <v>20</v>
      </c>
      <c r="D354">
        <v>1</v>
      </c>
      <c r="E354">
        <v>21955149</v>
      </c>
      <c r="F354">
        <v>77</v>
      </c>
      <c r="G354">
        <v>0</v>
      </c>
    </row>
    <row r="355" spans="1:7" x14ac:dyDescent="0.3">
      <c r="A355" s="38">
        <v>42688</v>
      </c>
      <c r="B355" t="s">
        <v>61</v>
      </c>
      <c r="C355" t="s">
        <v>20</v>
      </c>
      <c r="D355">
        <v>1</v>
      </c>
      <c r="E355">
        <v>18195420</v>
      </c>
      <c r="F355">
        <v>132</v>
      </c>
      <c r="G355">
        <v>0</v>
      </c>
    </row>
    <row r="356" spans="1:7" x14ac:dyDescent="0.3">
      <c r="A356" s="38">
        <v>42688</v>
      </c>
      <c r="B356" t="s">
        <v>54</v>
      </c>
      <c r="C356" t="s">
        <v>22</v>
      </c>
      <c r="D356">
        <v>1</v>
      </c>
      <c r="E356">
        <v>19526383</v>
      </c>
      <c r="F356">
        <v>134</v>
      </c>
      <c r="G356">
        <v>1</v>
      </c>
    </row>
    <row r="357" spans="1:7" x14ac:dyDescent="0.3">
      <c r="A357" s="38">
        <v>42688</v>
      </c>
      <c r="B357" t="s">
        <v>128</v>
      </c>
      <c r="C357" t="s">
        <v>23</v>
      </c>
      <c r="D357">
        <v>1</v>
      </c>
      <c r="E357">
        <v>12026057</v>
      </c>
      <c r="F357">
        <v>54</v>
      </c>
      <c r="G357">
        <v>0</v>
      </c>
    </row>
    <row r="358" spans="1:7" x14ac:dyDescent="0.3">
      <c r="A358" s="38">
        <v>42688</v>
      </c>
      <c r="B358" t="s">
        <v>132</v>
      </c>
      <c r="C358" t="s">
        <v>20</v>
      </c>
      <c r="D358">
        <v>1</v>
      </c>
      <c r="E358">
        <v>19329768</v>
      </c>
      <c r="F358">
        <v>140</v>
      </c>
      <c r="G358">
        <v>2</v>
      </c>
    </row>
    <row r="359" spans="1:7" x14ac:dyDescent="0.3">
      <c r="A359" s="38">
        <v>42688</v>
      </c>
      <c r="B359" t="s">
        <v>83</v>
      </c>
      <c r="C359" t="s">
        <v>25</v>
      </c>
      <c r="D359">
        <v>1</v>
      </c>
      <c r="E359">
        <v>22455006</v>
      </c>
      <c r="F359">
        <v>130</v>
      </c>
      <c r="G359">
        <v>1</v>
      </c>
    </row>
    <row r="360" spans="1:7" x14ac:dyDescent="0.3">
      <c r="A360" s="38">
        <v>42688</v>
      </c>
      <c r="B360" t="s">
        <v>92</v>
      </c>
      <c r="C360" t="s">
        <v>23</v>
      </c>
      <c r="D360">
        <v>1</v>
      </c>
      <c r="E360">
        <v>18220192</v>
      </c>
      <c r="F360">
        <v>74</v>
      </c>
      <c r="G360">
        <v>0</v>
      </c>
    </row>
    <row r="361" spans="1:7" x14ac:dyDescent="0.3">
      <c r="A361" s="38">
        <v>42688</v>
      </c>
      <c r="B361" t="s">
        <v>62</v>
      </c>
      <c r="C361" t="s">
        <v>21</v>
      </c>
      <c r="D361">
        <v>1</v>
      </c>
      <c r="E361">
        <v>22880469</v>
      </c>
      <c r="F361">
        <v>131</v>
      </c>
      <c r="G361">
        <v>4</v>
      </c>
    </row>
    <row r="362" spans="1:7" x14ac:dyDescent="0.3">
      <c r="A362" s="38">
        <v>42688</v>
      </c>
      <c r="B362" t="s">
        <v>71</v>
      </c>
      <c r="C362" t="s">
        <v>23</v>
      </c>
      <c r="D362">
        <v>1</v>
      </c>
      <c r="E362">
        <v>17660168</v>
      </c>
      <c r="F362">
        <v>114</v>
      </c>
      <c r="G362">
        <v>1</v>
      </c>
    </row>
    <row r="363" spans="1:7" x14ac:dyDescent="0.3">
      <c r="A363" s="38">
        <v>42688</v>
      </c>
      <c r="B363" t="s">
        <v>86</v>
      </c>
      <c r="C363" t="s">
        <v>23</v>
      </c>
      <c r="D363">
        <v>1</v>
      </c>
      <c r="E363">
        <v>20331436</v>
      </c>
      <c r="F363">
        <v>179</v>
      </c>
      <c r="G363">
        <v>0</v>
      </c>
    </row>
    <row r="364" spans="1:7" x14ac:dyDescent="0.3">
      <c r="A364" s="38">
        <v>42688</v>
      </c>
      <c r="B364" t="s">
        <v>91</v>
      </c>
      <c r="C364" t="s">
        <v>25</v>
      </c>
      <c r="D364">
        <v>1</v>
      </c>
      <c r="E364">
        <v>20279919</v>
      </c>
      <c r="F364">
        <v>149</v>
      </c>
      <c r="G364">
        <v>0</v>
      </c>
    </row>
    <row r="365" spans="1:7" x14ac:dyDescent="0.3">
      <c r="A365" s="38">
        <v>42683</v>
      </c>
      <c r="B365" t="s">
        <v>122</v>
      </c>
      <c r="C365" t="s">
        <v>23</v>
      </c>
      <c r="D365">
        <v>1</v>
      </c>
      <c r="E365">
        <v>1350346</v>
      </c>
      <c r="F365">
        <v>14</v>
      </c>
      <c r="G365">
        <v>0</v>
      </c>
    </row>
    <row r="366" spans="1:7" x14ac:dyDescent="0.3">
      <c r="A366" s="38">
        <v>42683</v>
      </c>
      <c r="B366" t="s">
        <v>119</v>
      </c>
      <c r="C366" t="s">
        <v>26</v>
      </c>
      <c r="D366">
        <v>1</v>
      </c>
      <c r="E366">
        <v>1179056</v>
      </c>
      <c r="F366">
        <v>13</v>
      </c>
      <c r="G366">
        <v>0</v>
      </c>
    </row>
    <row r="367" spans="1:7" x14ac:dyDescent="0.3">
      <c r="A367" s="38">
        <v>42683</v>
      </c>
      <c r="B367" t="s">
        <v>97</v>
      </c>
      <c r="C367" t="s">
        <v>20</v>
      </c>
      <c r="D367">
        <v>1</v>
      </c>
      <c r="E367">
        <v>1617944</v>
      </c>
      <c r="F367">
        <v>14</v>
      </c>
      <c r="G367">
        <v>0</v>
      </c>
    </row>
    <row r="368" spans="1:7" x14ac:dyDescent="0.3">
      <c r="A368" s="38">
        <v>42683</v>
      </c>
      <c r="B368" t="s">
        <v>83</v>
      </c>
      <c r="C368" t="s">
        <v>25</v>
      </c>
      <c r="D368">
        <v>1</v>
      </c>
      <c r="E368">
        <v>1908679</v>
      </c>
      <c r="F368">
        <v>14</v>
      </c>
      <c r="G368">
        <v>0</v>
      </c>
    </row>
    <row r="369" spans="1:7" x14ac:dyDescent="0.3">
      <c r="A369" s="38">
        <v>42683</v>
      </c>
      <c r="B369" t="s">
        <v>91</v>
      </c>
      <c r="C369" t="s">
        <v>25</v>
      </c>
      <c r="D369">
        <v>1</v>
      </c>
      <c r="E369">
        <v>3114791</v>
      </c>
      <c r="F369">
        <v>16</v>
      </c>
      <c r="G369">
        <v>2</v>
      </c>
    </row>
    <row r="370" spans="1:7" x14ac:dyDescent="0.3">
      <c r="A370" s="38">
        <v>42689</v>
      </c>
      <c r="B370" t="s">
        <v>112</v>
      </c>
      <c r="C370" t="s">
        <v>23</v>
      </c>
      <c r="D370">
        <v>1</v>
      </c>
      <c r="E370">
        <v>11103901</v>
      </c>
      <c r="F370">
        <v>91</v>
      </c>
      <c r="G370">
        <v>0</v>
      </c>
    </row>
    <row r="371" spans="1:7" x14ac:dyDescent="0.3">
      <c r="A371" s="38">
        <v>42689</v>
      </c>
      <c r="B371" t="s">
        <v>54</v>
      </c>
      <c r="C371" t="s">
        <v>22</v>
      </c>
      <c r="D371">
        <v>1</v>
      </c>
      <c r="E371">
        <v>16690318</v>
      </c>
      <c r="F371">
        <v>134</v>
      </c>
      <c r="G371">
        <v>0</v>
      </c>
    </row>
    <row r="372" spans="1:7" x14ac:dyDescent="0.3">
      <c r="A372" s="38">
        <v>42689</v>
      </c>
      <c r="B372" t="s">
        <v>77</v>
      </c>
      <c r="C372" t="s">
        <v>20</v>
      </c>
      <c r="D372">
        <v>1</v>
      </c>
      <c r="E372">
        <v>13971790</v>
      </c>
      <c r="F372">
        <v>89</v>
      </c>
      <c r="G372">
        <v>1</v>
      </c>
    </row>
    <row r="373" spans="1:7" x14ac:dyDescent="0.3">
      <c r="A373" s="38">
        <v>42689</v>
      </c>
      <c r="B373" t="s">
        <v>113</v>
      </c>
      <c r="C373" t="s">
        <v>23</v>
      </c>
      <c r="D373">
        <v>1</v>
      </c>
      <c r="E373">
        <v>14793198</v>
      </c>
      <c r="F373">
        <v>75</v>
      </c>
      <c r="G373">
        <v>0</v>
      </c>
    </row>
    <row r="374" spans="1:7" x14ac:dyDescent="0.3">
      <c r="A374" s="38">
        <v>42689</v>
      </c>
      <c r="B374" t="s">
        <v>92</v>
      </c>
      <c r="C374" t="s">
        <v>23</v>
      </c>
      <c r="D374">
        <v>1</v>
      </c>
      <c r="E374">
        <v>19324893</v>
      </c>
      <c r="F374">
        <v>89</v>
      </c>
      <c r="G374">
        <v>0</v>
      </c>
    </row>
    <row r="375" spans="1:7" x14ac:dyDescent="0.3">
      <c r="A375" s="38">
        <v>42689</v>
      </c>
      <c r="B375" t="s">
        <v>43</v>
      </c>
      <c r="C375" t="s">
        <v>26</v>
      </c>
      <c r="D375">
        <v>1</v>
      </c>
      <c r="E375">
        <v>1167991</v>
      </c>
      <c r="F375">
        <v>21</v>
      </c>
      <c r="G375">
        <v>0</v>
      </c>
    </row>
    <row r="376" spans="1:7" x14ac:dyDescent="0.3">
      <c r="A376" s="38">
        <v>42684</v>
      </c>
      <c r="B376" t="s">
        <v>116</v>
      </c>
      <c r="C376" t="s">
        <v>23</v>
      </c>
      <c r="D376">
        <v>1</v>
      </c>
      <c r="E376">
        <v>18162061</v>
      </c>
      <c r="F376">
        <v>147</v>
      </c>
      <c r="G376">
        <v>0</v>
      </c>
    </row>
    <row r="377" spans="1:7" x14ac:dyDescent="0.3">
      <c r="A377" s="38">
        <v>42684</v>
      </c>
      <c r="B377" t="s">
        <v>41</v>
      </c>
      <c r="C377" t="s">
        <v>25</v>
      </c>
      <c r="D377">
        <v>1</v>
      </c>
      <c r="E377">
        <v>18416999</v>
      </c>
      <c r="F377">
        <v>106</v>
      </c>
      <c r="G377">
        <v>1</v>
      </c>
    </row>
    <row r="378" spans="1:7" x14ac:dyDescent="0.3">
      <c r="A378" s="38">
        <v>42684</v>
      </c>
      <c r="B378" t="s">
        <v>95</v>
      </c>
      <c r="C378" t="s">
        <v>23</v>
      </c>
      <c r="D378">
        <v>1</v>
      </c>
      <c r="E378">
        <v>19459751</v>
      </c>
      <c r="F378">
        <v>145</v>
      </c>
      <c r="G378">
        <v>2</v>
      </c>
    </row>
    <row r="379" spans="1:7" x14ac:dyDescent="0.3">
      <c r="A379" s="38">
        <v>42684</v>
      </c>
      <c r="B379" t="s">
        <v>91</v>
      </c>
      <c r="C379" t="s">
        <v>25</v>
      </c>
      <c r="D379">
        <v>1</v>
      </c>
      <c r="E379">
        <v>18930190</v>
      </c>
      <c r="F379">
        <v>89</v>
      </c>
      <c r="G379">
        <v>1</v>
      </c>
    </row>
    <row r="380" spans="1:7" x14ac:dyDescent="0.3">
      <c r="A380" s="38">
        <v>42677</v>
      </c>
      <c r="B380" t="s">
        <v>58</v>
      </c>
      <c r="C380" t="s">
        <v>20</v>
      </c>
      <c r="D380">
        <v>1</v>
      </c>
      <c r="E380">
        <v>18210170</v>
      </c>
      <c r="F380">
        <v>117</v>
      </c>
      <c r="G380">
        <v>1</v>
      </c>
    </row>
    <row r="381" spans="1:7" x14ac:dyDescent="0.3">
      <c r="A381" s="38">
        <v>42677</v>
      </c>
      <c r="B381" t="s">
        <v>132</v>
      </c>
      <c r="C381" t="s">
        <v>20</v>
      </c>
      <c r="D381">
        <v>1</v>
      </c>
      <c r="E381">
        <v>19452709</v>
      </c>
      <c r="F381">
        <v>109</v>
      </c>
      <c r="G381">
        <v>1</v>
      </c>
    </row>
    <row r="382" spans="1:7" x14ac:dyDescent="0.3">
      <c r="A382" s="38">
        <v>42677</v>
      </c>
      <c r="B382" t="s">
        <v>74</v>
      </c>
      <c r="C382" t="s">
        <v>20</v>
      </c>
      <c r="D382">
        <v>1</v>
      </c>
      <c r="E382">
        <v>17797098</v>
      </c>
      <c r="F382">
        <v>157</v>
      </c>
      <c r="G382">
        <v>1</v>
      </c>
    </row>
    <row r="383" spans="1:7" x14ac:dyDescent="0.3">
      <c r="A383" s="38">
        <v>42677</v>
      </c>
      <c r="B383" t="s">
        <v>73</v>
      </c>
      <c r="C383" t="s">
        <v>20</v>
      </c>
      <c r="D383">
        <v>1</v>
      </c>
      <c r="E383">
        <v>15646716</v>
      </c>
      <c r="F383">
        <v>103</v>
      </c>
      <c r="G383">
        <v>0</v>
      </c>
    </row>
    <row r="384" spans="1:7" x14ac:dyDescent="0.3">
      <c r="A384" s="38">
        <v>42677</v>
      </c>
      <c r="B384" t="s">
        <v>84</v>
      </c>
      <c r="C384" t="s">
        <v>20</v>
      </c>
      <c r="D384">
        <v>1</v>
      </c>
      <c r="E384">
        <v>24495665</v>
      </c>
      <c r="F384">
        <v>115</v>
      </c>
      <c r="G384">
        <v>0</v>
      </c>
    </row>
    <row r="385" spans="1:7" x14ac:dyDescent="0.3">
      <c r="A385" s="38">
        <v>42677</v>
      </c>
      <c r="B385" t="s">
        <v>68</v>
      </c>
      <c r="C385" t="s">
        <v>25</v>
      </c>
      <c r="D385">
        <v>1</v>
      </c>
      <c r="E385">
        <v>18096627</v>
      </c>
      <c r="F385">
        <v>81</v>
      </c>
      <c r="G385">
        <v>3</v>
      </c>
    </row>
    <row r="386" spans="1:7" x14ac:dyDescent="0.3">
      <c r="A386" s="38">
        <v>42677</v>
      </c>
      <c r="B386" t="s">
        <v>78</v>
      </c>
      <c r="C386" t="s">
        <v>20</v>
      </c>
      <c r="D386">
        <v>1</v>
      </c>
      <c r="E386">
        <v>19362025</v>
      </c>
      <c r="F386">
        <v>138</v>
      </c>
      <c r="G386">
        <v>3</v>
      </c>
    </row>
    <row r="387" spans="1:7" x14ac:dyDescent="0.3">
      <c r="A387" s="38">
        <v>42677</v>
      </c>
      <c r="B387" t="s">
        <v>46</v>
      </c>
      <c r="C387" t="s">
        <v>20</v>
      </c>
      <c r="D387">
        <v>1</v>
      </c>
      <c r="E387">
        <v>17719655</v>
      </c>
      <c r="F387">
        <v>92</v>
      </c>
      <c r="G387">
        <v>0</v>
      </c>
    </row>
    <row r="388" spans="1:7" x14ac:dyDescent="0.3">
      <c r="A388" s="38">
        <v>42677</v>
      </c>
      <c r="B388" t="s">
        <v>47</v>
      </c>
      <c r="C388" t="s">
        <v>20</v>
      </c>
      <c r="D388">
        <v>1</v>
      </c>
      <c r="E388">
        <v>14091416</v>
      </c>
      <c r="F388">
        <v>63</v>
      </c>
      <c r="G388">
        <v>0</v>
      </c>
    </row>
    <row r="389" spans="1:7" x14ac:dyDescent="0.3">
      <c r="A389" s="38">
        <v>42677</v>
      </c>
      <c r="B389" t="s">
        <v>94</v>
      </c>
      <c r="C389" t="s">
        <v>20</v>
      </c>
      <c r="D389">
        <v>1</v>
      </c>
      <c r="E389">
        <v>18520573</v>
      </c>
      <c r="F389">
        <v>151</v>
      </c>
      <c r="G389">
        <v>0</v>
      </c>
    </row>
    <row r="390" spans="1:7" x14ac:dyDescent="0.3">
      <c r="A390" s="38">
        <v>42677</v>
      </c>
      <c r="B390" t="s">
        <v>108</v>
      </c>
      <c r="C390" t="s">
        <v>20</v>
      </c>
      <c r="D390">
        <v>1</v>
      </c>
      <c r="E390">
        <v>14454128</v>
      </c>
      <c r="F390">
        <v>102</v>
      </c>
      <c r="G390">
        <v>1</v>
      </c>
    </row>
    <row r="391" spans="1:7" x14ac:dyDescent="0.3">
      <c r="A391" s="38">
        <v>42677</v>
      </c>
      <c r="B391" t="s">
        <v>77</v>
      </c>
      <c r="C391" t="s">
        <v>20</v>
      </c>
      <c r="D391">
        <v>1</v>
      </c>
      <c r="E391">
        <v>19046579</v>
      </c>
      <c r="F391">
        <v>103</v>
      </c>
      <c r="G391">
        <v>0</v>
      </c>
    </row>
    <row r="392" spans="1:7" x14ac:dyDescent="0.3">
      <c r="A392" s="38">
        <v>42677</v>
      </c>
      <c r="B392" t="s">
        <v>97</v>
      </c>
      <c r="C392" t="s">
        <v>20</v>
      </c>
      <c r="D392">
        <v>1</v>
      </c>
      <c r="E392">
        <v>18703094</v>
      </c>
      <c r="F392">
        <v>90</v>
      </c>
      <c r="G392">
        <v>0</v>
      </c>
    </row>
    <row r="393" spans="1:7" x14ac:dyDescent="0.3">
      <c r="A393" s="38">
        <v>42677</v>
      </c>
      <c r="B393" t="s">
        <v>118</v>
      </c>
      <c r="C393" t="s">
        <v>22</v>
      </c>
      <c r="D393">
        <v>1</v>
      </c>
      <c r="E393">
        <v>15835617</v>
      </c>
      <c r="F393">
        <v>132</v>
      </c>
      <c r="G393">
        <v>6</v>
      </c>
    </row>
    <row r="394" spans="1:7" x14ac:dyDescent="0.3">
      <c r="A394" s="38">
        <v>42677</v>
      </c>
      <c r="B394" t="s">
        <v>63</v>
      </c>
      <c r="C394" t="s">
        <v>26</v>
      </c>
      <c r="D394">
        <v>1</v>
      </c>
      <c r="E394">
        <v>18719809</v>
      </c>
      <c r="F394">
        <v>86</v>
      </c>
      <c r="G394">
        <v>0</v>
      </c>
    </row>
    <row r="395" spans="1:7" x14ac:dyDescent="0.3">
      <c r="A395" s="38">
        <v>42677</v>
      </c>
      <c r="B395" t="s">
        <v>101</v>
      </c>
      <c r="C395" t="s">
        <v>20</v>
      </c>
      <c r="D395">
        <v>1</v>
      </c>
      <c r="E395">
        <v>3191361</v>
      </c>
      <c r="F395">
        <v>22</v>
      </c>
      <c r="G395">
        <v>0</v>
      </c>
    </row>
    <row r="396" spans="1:7" x14ac:dyDescent="0.3">
      <c r="A396" s="38">
        <v>42677</v>
      </c>
      <c r="B396" t="s">
        <v>55</v>
      </c>
      <c r="C396" t="s">
        <v>20</v>
      </c>
      <c r="D396">
        <v>1</v>
      </c>
      <c r="E396">
        <v>19645506</v>
      </c>
      <c r="F396">
        <v>68</v>
      </c>
      <c r="G396">
        <v>1</v>
      </c>
    </row>
    <row r="397" spans="1:7" x14ac:dyDescent="0.3">
      <c r="A397" s="38">
        <v>42677</v>
      </c>
      <c r="B397" t="s">
        <v>61</v>
      </c>
      <c r="C397" t="s">
        <v>20</v>
      </c>
      <c r="D397">
        <v>1</v>
      </c>
      <c r="E397">
        <v>18297714</v>
      </c>
      <c r="F397">
        <v>108</v>
      </c>
      <c r="G397">
        <v>1</v>
      </c>
    </row>
    <row r="398" spans="1:7" x14ac:dyDescent="0.3">
      <c r="A398" s="38">
        <v>42677</v>
      </c>
      <c r="B398" t="s">
        <v>75</v>
      </c>
      <c r="C398" t="s">
        <v>20</v>
      </c>
      <c r="D398">
        <v>1</v>
      </c>
      <c r="E398">
        <v>15701152</v>
      </c>
      <c r="F398">
        <v>102</v>
      </c>
      <c r="G398">
        <v>1</v>
      </c>
    </row>
    <row r="399" spans="1:7" x14ac:dyDescent="0.3">
      <c r="A399" s="38">
        <v>42675</v>
      </c>
      <c r="B399" t="s">
        <v>102</v>
      </c>
      <c r="C399" t="s">
        <v>26</v>
      </c>
      <c r="D399">
        <v>1</v>
      </c>
      <c r="E399">
        <v>9799351</v>
      </c>
      <c r="F399">
        <v>56</v>
      </c>
      <c r="G399">
        <v>0</v>
      </c>
    </row>
    <row r="400" spans="1:7" x14ac:dyDescent="0.3">
      <c r="A400" s="38">
        <v>42675</v>
      </c>
      <c r="B400" t="s">
        <v>88</v>
      </c>
      <c r="C400" t="s">
        <v>25</v>
      </c>
      <c r="D400">
        <v>1</v>
      </c>
      <c r="E400">
        <v>14404713</v>
      </c>
      <c r="F400">
        <v>58</v>
      </c>
      <c r="G400">
        <v>3</v>
      </c>
    </row>
    <row r="401" spans="1:7" x14ac:dyDescent="0.3">
      <c r="A401" s="38">
        <v>42675</v>
      </c>
      <c r="B401" t="s">
        <v>101</v>
      </c>
      <c r="C401" t="s">
        <v>20</v>
      </c>
      <c r="D401">
        <v>1</v>
      </c>
      <c r="E401">
        <v>18330671</v>
      </c>
      <c r="F401">
        <v>99</v>
      </c>
      <c r="G401">
        <v>1</v>
      </c>
    </row>
    <row r="402" spans="1:7" x14ac:dyDescent="0.3">
      <c r="A402" s="38">
        <v>42675</v>
      </c>
      <c r="B402" t="s">
        <v>98</v>
      </c>
      <c r="C402" t="s">
        <v>23</v>
      </c>
      <c r="D402">
        <v>1</v>
      </c>
      <c r="E402">
        <v>18213424</v>
      </c>
      <c r="F402">
        <v>102</v>
      </c>
      <c r="G402">
        <v>0</v>
      </c>
    </row>
    <row r="403" spans="1:7" x14ac:dyDescent="0.3">
      <c r="A403" s="38">
        <v>42675</v>
      </c>
      <c r="B403" t="s">
        <v>84</v>
      </c>
      <c r="C403" t="s">
        <v>20</v>
      </c>
      <c r="D403">
        <v>1</v>
      </c>
      <c r="E403">
        <v>22748375</v>
      </c>
      <c r="F403">
        <v>103</v>
      </c>
      <c r="G403">
        <v>1</v>
      </c>
    </row>
    <row r="404" spans="1:7" x14ac:dyDescent="0.3">
      <c r="A404" s="38">
        <v>42675</v>
      </c>
      <c r="B404" t="s">
        <v>128</v>
      </c>
      <c r="C404" t="s">
        <v>23</v>
      </c>
      <c r="D404">
        <v>1</v>
      </c>
      <c r="E404">
        <v>19459253</v>
      </c>
      <c r="F404">
        <v>78</v>
      </c>
      <c r="G404">
        <v>1</v>
      </c>
    </row>
    <row r="405" spans="1:7" x14ac:dyDescent="0.3">
      <c r="A405" s="38">
        <v>42675</v>
      </c>
      <c r="B405" t="s">
        <v>95</v>
      </c>
      <c r="C405" t="s">
        <v>23</v>
      </c>
      <c r="D405">
        <v>1</v>
      </c>
      <c r="E405">
        <v>17143967</v>
      </c>
      <c r="F405">
        <v>105</v>
      </c>
      <c r="G405">
        <v>5</v>
      </c>
    </row>
    <row r="406" spans="1:7" x14ac:dyDescent="0.3">
      <c r="A406" s="38">
        <v>42675</v>
      </c>
      <c r="B406" t="s">
        <v>66</v>
      </c>
      <c r="C406" t="s">
        <v>25</v>
      </c>
      <c r="D406">
        <v>1</v>
      </c>
      <c r="E406">
        <v>13800703</v>
      </c>
      <c r="F406">
        <v>103</v>
      </c>
      <c r="G406">
        <v>0</v>
      </c>
    </row>
    <row r="407" spans="1:7" x14ac:dyDescent="0.3">
      <c r="A407" s="38">
        <v>42675</v>
      </c>
      <c r="B407" t="s">
        <v>63</v>
      </c>
      <c r="C407" t="s">
        <v>26</v>
      </c>
      <c r="D407">
        <v>1</v>
      </c>
      <c r="E407">
        <v>10877023</v>
      </c>
      <c r="F407">
        <v>39</v>
      </c>
      <c r="G407">
        <v>0</v>
      </c>
    </row>
    <row r="408" spans="1:7" x14ac:dyDescent="0.3">
      <c r="A408" s="38">
        <v>42675</v>
      </c>
      <c r="B408" t="s">
        <v>94</v>
      </c>
      <c r="C408" t="s">
        <v>20</v>
      </c>
      <c r="D408">
        <v>1</v>
      </c>
      <c r="E408">
        <v>18268558</v>
      </c>
      <c r="F408">
        <v>114</v>
      </c>
      <c r="G408">
        <v>1</v>
      </c>
    </row>
    <row r="409" spans="1:7" x14ac:dyDescent="0.3">
      <c r="A409" s="38">
        <v>42675</v>
      </c>
      <c r="B409" t="s">
        <v>96</v>
      </c>
      <c r="C409" t="s">
        <v>23</v>
      </c>
      <c r="D409">
        <v>1</v>
      </c>
      <c r="E409">
        <v>17581398</v>
      </c>
      <c r="F409">
        <v>136</v>
      </c>
      <c r="G409">
        <v>0</v>
      </c>
    </row>
    <row r="410" spans="1:7" x14ac:dyDescent="0.3">
      <c r="A410" s="38">
        <v>42675</v>
      </c>
      <c r="B410" t="s">
        <v>97</v>
      </c>
      <c r="C410" t="s">
        <v>20</v>
      </c>
      <c r="D410">
        <v>1</v>
      </c>
      <c r="E410">
        <v>18660286</v>
      </c>
      <c r="F410">
        <v>130</v>
      </c>
      <c r="G410">
        <v>1</v>
      </c>
    </row>
    <row r="411" spans="1:7" x14ac:dyDescent="0.3">
      <c r="A411" s="38">
        <v>42675</v>
      </c>
      <c r="B411" t="s">
        <v>99</v>
      </c>
      <c r="C411" t="s">
        <v>24</v>
      </c>
      <c r="D411">
        <v>1</v>
      </c>
      <c r="E411">
        <v>20562771</v>
      </c>
      <c r="F411">
        <v>83</v>
      </c>
      <c r="G411">
        <v>0</v>
      </c>
    </row>
    <row r="412" spans="1:7" x14ac:dyDescent="0.3">
      <c r="A412" s="38">
        <v>42675</v>
      </c>
      <c r="B412" t="s">
        <v>100</v>
      </c>
      <c r="C412" t="s">
        <v>24</v>
      </c>
      <c r="D412">
        <v>1</v>
      </c>
      <c r="E412">
        <v>18074967</v>
      </c>
      <c r="F412">
        <v>60</v>
      </c>
      <c r="G412">
        <v>0</v>
      </c>
    </row>
    <row r="413" spans="1:7" x14ac:dyDescent="0.3">
      <c r="A413" s="38">
        <v>42675</v>
      </c>
      <c r="B413" t="s">
        <v>56</v>
      </c>
      <c r="C413" t="s">
        <v>26</v>
      </c>
      <c r="D413">
        <v>1</v>
      </c>
      <c r="E413">
        <v>18471981</v>
      </c>
      <c r="F413">
        <v>108</v>
      </c>
      <c r="G413">
        <v>1</v>
      </c>
    </row>
    <row r="414" spans="1:7" x14ac:dyDescent="0.3">
      <c r="A414" s="38">
        <v>42675</v>
      </c>
      <c r="B414" t="s">
        <v>109</v>
      </c>
      <c r="C414" t="s">
        <v>24</v>
      </c>
      <c r="D414">
        <v>1</v>
      </c>
      <c r="E414">
        <v>12952184</v>
      </c>
      <c r="F414">
        <v>53</v>
      </c>
      <c r="G414">
        <v>0</v>
      </c>
    </row>
    <row r="415" spans="1:7" x14ac:dyDescent="0.3">
      <c r="A415" s="38">
        <v>42675</v>
      </c>
      <c r="B415" t="s">
        <v>110</v>
      </c>
      <c r="C415" t="s">
        <v>23</v>
      </c>
      <c r="D415">
        <v>1</v>
      </c>
      <c r="E415">
        <v>19296845</v>
      </c>
      <c r="F415">
        <v>152</v>
      </c>
      <c r="G415">
        <v>1</v>
      </c>
    </row>
    <row r="416" spans="1:7" x14ac:dyDescent="0.3">
      <c r="A416" s="38">
        <v>42675</v>
      </c>
      <c r="B416" t="s">
        <v>108</v>
      </c>
      <c r="C416" t="s">
        <v>20</v>
      </c>
      <c r="D416">
        <v>1</v>
      </c>
      <c r="E416">
        <v>11531337</v>
      </c>
      <c r="F416">
        <v>45</v>
      </c>
      <c r="G416">
        <v>3</v>
      </c>
    </row>
    <row r="417" spans="1:7" x14ac:dyDescent="0.3">
      <c r="A417" s="38">
        <v>42675</v>
      </c>
      <c r="B417" t="s">
        <v>85</v>
      </c>
      <c r="C417" t="s">
        <v>23</v>
      </c>
      <c r="D417">
        <v>1</v>
      </c>
      <c r="E417">
        <v>18550201</v>
      </c>
      <c r="F417">
        <v>76</v>
      </c>
      <c r="G417">
        <v>1</v>
      </c>
    </row>
    <row r="418" spans="1:7" x14ac:dyDescent="0.3">
      <c r="A418" s="38">
        <v>42675</v>
      </c>
      <c r="B418" t="s">
        <v>70</v>
      </c>
      <c r="C418" t="s">
        <v>20</v>
      </c>
      <c r="D418">
        <v>1</v>
      </c>
      <c r="E418">
        <v>20322981</v>
      </c>
      <c r="F418">
        <v>104</v>
      </c>
      <c r="G418">
        <v>0</v>
      </c>
    </row>
    <row r="419" spans="1:7" x14ac:dyDescent="0.3">
      <c r="A419" s="38">
        <v>42675</v>
      </c>
      <c r="B419" t="s">
        <v>58</v>
      </c>
      <c r="C419" t="s">
        <v>20</v>
      </c>
      <c r="D419">
        <v>1</v>
      </c>
      <c r="E419">
        <v>16348080</v>
      </c>
      <c r="F419">
        <v>76</v>
      </c>
      <c r="G419">
        <v>0</v>
      </c>
    </row>
    <row r="420" spans="1:7" x14ac:dyDescent="0.3">
      <c r="A420" s="38">
        <v>42675</v>
      </c>
      <c r="B420" t="s">
        <v>55</v>
      </c>
      <c r="C420" t="s">
        <v>20</v>
      </c>
      <c r="D420">
        <v>1</v>
      </c>
      <c r="E420">
        <v>23209318</v>
      </c>
      <c r="F420">
        <v>155</v>
      </c>
      <c r="G420">
        <v>0</v>
      </c>
    </row>
    <row r="421" spans="1:7" x14ac:dyDescent="0.3">
      <c r="A421" s="38">
        <v>42675</v>
      </c>
      <c r="B421" t="s">
        <v>61</v>
      </c>
      <c r="C421" t="s">
        <v>20</v>
      </c>
      <c r="D421">
        <v>1</v>
      </c>
      <c r="E421">
        <v>19897868</v>
      </c>
      <c r="F421">
        <v>111</v>
      </c>
      <c r="G421">
        <v>0</v>
      </c>
    </row>
    <row r="422" spans="1:7" x14ac:dyDescent="0.3">
      <c r="A422" s="38">
        <v>42675</v>
      </c>
      <c r="B422" t="s">
        <v>59</v>
      </c>
      <c r="C422" t="s">
        <v>23</v>
      </c>
      <c r="D422">
        <v>1</v>
      </c>
      <c r="E422">
        <v>15621962</v>
      </c>
      <c r="F422">
        <v>66</v>
      </c>
      <c r="G422">
        <v>0</v>
      </c>
    </row>
    <row r="423" spans="1:7" x14ac:dyDescent="0.3">
      <c r="A423" s="38">
        <v>42675</v>
      </c>
      <c r="B423" t="s">
        <v>57</v>
      </c>
      <c r="C423" t="s">
        <v>25</v>
      </c>
      <c r="D423">
        <v>1</v>
      </c>
      <c r="E423">
        <v>18037765</v>
      </c>
      <c r="F423">
        <v>83</v>
      </c>
      <c r="G423">
        <v>0</v>
      </c>
    </row>
    <row r="424" spans="1:7" x14ac:dyDescent="0.3">
      <c r="A424" s="38">
        <v>42675</v>
      </c>
      <c r="B424" t="s">
        <v>132</v>
      </c>
      <c r="C424" t="s">
        <v>20</v>
      </c>
      <c r="D424">
        <v>1</v>
      </c>
      <c r="E424">
        <v>12156819</v>
      </c>
      <c r="F424">
        <v>103</v>
      </c>
      <c r="G424">
        <v>0</v>
      </c>
    </row>
    <row r="425" spans="1:7" x14ac:dyDescent="0.3">
      <c r="A425" s="38">
        <v>42675</v>
      </c>
      <c r="B425" t="s">
        <v>83</v>
      </c>
      <c r="C425" t="s">
        <v>25</v>
      </c>
      <c r="D425">
        <v>1</v>
      </c>
      <c r="E425">
        <v>19554326</v>
      </c>
      <c r="F425">
        <v>98</v>
      </c>
      <c r="G425">
        <v>0</v>
      </c>
    </row>
    <row r="426" spans="1:7" x14ac:dyDescent="0.3">
      <c r="A426" s="38">
        <v>42675</v>
      </c>
      <c r="B426" t="s">
        <v>82</v>
      </c>
      <c r="C426" t="s">
        <v>25</v>
      </c>
      <c r="D426">
        <v>1</v>
      </c>
      <c r="E426">
        <v>16416049</v>
      </c>
      <c r="F426">
        <v>113</v>
      </c>
      <c r="G426">
        <v>0</v>
      </c>
    </row>
    <row r="427" spans="1:7" x14ac:dyDescent="0.3">
      <c r="A427" s="38">
        <v>42675</v>
      </c>
      <c r="B427" t="s">
        <v>93</v>
      </c>
      <c r="C427" t="s">
        <v>23</v>
      </c>
      <c r="D427">
        <v>1</v>
      </c>
      <c r="E427">
        <v>18139251</v>
      </c>
      <c r="F427">
        <v>111</v>
      </c>
      <c r="G427">
        <v>4</v>
      </c>
    </row>
    <row r="428" spans="1:7" x14ac:dyDescent="0.3">
      <c r="A428" s="38">
        <v>42675</v>
      </c>
      <c r="B428" t="s">
        <v>62</v>
      </c>
      <c r="C428" t="s">
        <v>21</v>
      </c>
      <c r="D428">
        <v>1</v>
      </c>
      <c r="E428">
        <v>18496814</v>
      </c>
      <c r="F428">
        <v>80</v>
      </c>
      <c r="G428">
        <v>0</v>
      </c>
    </row>
    <row r="429" spans="1:7" x14ac:dyDescent="0.3">
      <c r="A429" s="38">
        <v>42675</v>
      </c>
      <c r="B429" t="s">
        <v>75</v>
      </c>
      <c r="C429" t="s">
        <v>20</v>
      </c>
      <c r="D429">
        <v>1</v>
      </c>
      <c r="E429">
        <v>11913109</v>
      </c>
      <c r="F429">
        <v>87</v>
      </c>
      <c r="G429">
        <v>0</v>
      </c>
    </row>
    <row r="430" spans="1:7" x14ac:dyDescent="0.3">
      <c r="A430" s="38">
        <v>42675</v>
      </c>
      <c r="B430" t="s">
        <v>74</v>
      </c>
      <c r="C430" t="s">
        <v>20</v>
      </c>
      <c r="D430">
        <v>1</v>
      </c>
      <c r="E430">
        <v>12979907</v>
      </c>
      <c r="F430">
        <v>50</v>
      </c>
      <c r="G430">
        <v>2</v>
      </c>
    </row>
    <row r="431" spans="1:7" x14ac:dyDescent="0.3">
      <c r="A431" s="38">
        <v>42675</v>
      </c>
      <c r="B431" t="s">
        <v>73</v>
      </c>
      <c r="C431" t="s">
        <v>20</v>
      </c>
      <c r="D431">
        <v>1</v>
      </c>
      <c r="E431">
        <v>11727787</v>
      </c>
      <c r="F431">
        <v>54</v>
      </c>
      <c r="G431">
        <v>1</v>
      </c>
    </row>
    <row r="432" spans="1:7" x14ac:dyDescent="0.3">
      <c r="A432" s="38">
        <v>42675</v>
      </c>
      <c r="B432" t="s">
        <v>71</v>
      </c>
      <c r="C432" t="s">
        <v>23</v>
      </c>
      <c r="D432">
        <v>1</v>
      </c>
      <c r="E432">
        <v>14734397</v>
      </c>
      <c r="F432">
        <v>99</v>
      </c>
      <c r="G432">
        <v>0</v>
      </c>
    </row>
    <row r="433" spans="1:7" x14ac:dyDescent="0.3">
      <c r="A433" s="38">
        <v>42675</v>
      </c>
      <c r="B433" t="s">
        <v>117</v>
      </c>
      <c r="C433" t="s">
        <v>22</v>
      </c>
      <c r="D433">
        <v>1</v>
      </c>
      <c r="E433">
        <v>19176546</v>
      </c>
      <c r="F433">
        <v>91</v>
      </c>
      <c r="G433">
        <v>1</v>
      </c>
    </row>
    <row r="434" spans="1:7" x14ac:dyDescent="0.3">
      <c r="A434" s="38">
        <v>42675</v>
      </c>
      <c r="B434" t="s">
        <v>124</v>
      </c>
      <c r="C434" t="s">
        <v>23</v>
      </c>
      <c r="D434">
        <v>1</v>
      </c>
      <c r="E434">
        <v>19033447</v>
      </c>
      <c r="F434">
        <v>104</v>
      </c>
      <c r="G434">
        <v>2</v>
      </c>
    </row>
    <row r="435" spans="1:7" x14ac:dyDescent="0.3">
      <c r="A435" s="38">
        <v>42675</v>
      </c>
      <c r="B435" t="s">
        <v>331</v>
      </c>
      <c r="C435" t="s">
        <v>26</v>
      </c>
      <c r="D435">
        <v>1</v>
      </c>
      <c r="E435">
        <v>19717088</v>
      </c>
      <c r="F435">
        <v>88</v>
      </c>
      <c r="G435">
        <v>0</v>
      </c>
    </row>
    <row r="436" spans="1:7" x14ac:dyDescent="0.3">
      <c r="A436" s="38">
        <v>42675</v>
      </c>
      <c r="B436" t="s">
        <v>122</v>
      </c>
      <c r="C436" t="s">
        <v>23</v>
      </c>
      <c r="D436">
        <v>1</v>
      </c>
      <c r="E436">
        <v>18371441</v>
      </c>
      <c r="F436">
        <v>100</v>
      </c>
      <c r="G436">
        <v>2</v>
      </c>
    </row>
    <row r="437" spans="1:7" x14ac:dyDescent="0.3">
      <c r="A437" s="38">
        <v>42675</v>
      </c>
      <c r="B437" t="s">
        <v>114</v>
      </c>
      <c r="C437" t="s">
        <v>23</v>
      </c>
      <c r="D437">
        <v>1</v>
      </c>
      <c r="E437">
        <v>19627744</v>
      </c>
      <c r="F437">
        <v>150</v>
      </c>
      <c r="G437">
        <v>2</v>
      </c>
    </row>
    <row r="438" spans="1:7" x14ac:dyDescent="0.3">
      <c r="A438" s="38">
        <v>42675</v>
      </c>
      <c r="B438" t="s">
        <v>115</v>
      </c>
      <c r="C438" t="s">
        <v>22</v>
      </c>
      <c r="D438">
        <v>1</v>
      </c>
      <c r="E438">
        <v>17636809</v>
      </c>
      <c r="F438">
        <v>125</v>
      </c>
      <c r="G438">
        <v>1</v>
      </c>
    </row>
    <row r="439" spans="1:7" x14ac:dyDescent="0.3">
      <c r="A439" s="38">
        <v>42675</v>
      </c>
      <c r="B439" t="s">
        <v>103</v>
      </c>
      <c r="C439" t="s">
        <v>22</v>
      </c>
      <c r="D439">
        <v>1</v>
      </c>
      <c r="E439">
        <v>14542007</v>
      </c>
      <c r="F439">
        <v>103</v>
      </c>
      <c r="G439">
        <v>0</v>
      </c>
    </row>
    <row r="440" spans="1:7" x14ac:dyDescent="0.3">
      <c r="A440" s="38">
        <v>42675</v>
      </c>
      <c r="B440" t="s">
        <v>104</v>
      </c>
      <c r="C440" t="s">
        <v>22</v>
      </c>
      <c r="D440">
        <v>1</v>
      </c>
      <c r="E440">
        <v>18318574</v>
      </c>
      <c r="F440">
        <v>93</v>
      </c>
      <c r="G440">
        <v>3</v>
      </c>
    </row>
    <row r="441" spans="1:7" x14ac:dyDescent="0.3">
      <c r="A441" s="38">
        <v>42675</v>
      </c>
      <c r="B441" t="s">
        <v>68</v>
      </c>
      <c r="C441" t="s">
        <v>25</v>
      </c>
      <c r="D441">
        <v>1</v>
      </c>
      <c r="E441">
        <v>12632467</v>
      </c>
      <c r="F441">
        <v>85</v>
      </c>
      <c r="G441">
        <v>0</v>
      </c>
    </row>
    <row r="442" spans="1:7" x14ac:dyDescent="0.3">
      <c r="A442" s="38">
        <v>42675</v>
      </c>
      <c r="B442" t="s">
        <v>116</v>
      </c>
      <c r="C442" t="s">
        <v>23</v>
      </c>
      <c r="D442">
        <v>1</v>
      </c>
      <c r="E442">
        <v>18470861</v>
      </c>
      <c r="F442">
        <v>80</v>
      </c>
      <c r="G442">
        <v>1</v>
      </c>
    </row>
    <row r="443" spans="1:7" x14ac:dyDescent="0.3">
      <c r="A443" s="38">
        <v>42675</v>
      </c>
      <c r="B443" t="s">
        <v>105</v>
      </c>
      <c r="C443" t="s">
        <v>21</v>
      </c>
      <c r="D443">
        <v>1</v>
      </c>
      <c r="E443">
        <v>19020426</v>
      </c>
      <c r="F443">
        <v>96</v>
      </c>
      <c r="G443">
        <v>0</v>
      </c>
    </row>
    <row r="444" spans="1:7" x14ac:dyDescent="0.3">
      <c r="A444" s="38">
        <v>42675</v>
      </c>
      <c r="B444" t="s">
        <v>53</v>
      </c>
      <c r="C444" t="s">
        <v>26</v>
      </c>
      <c r="D444">
        <v>1</v>
      </c>
      <c r="E444">
        <v>17236611</v>
      </c>
      <c r="F444">
        <v>75</v>
      </c>
      <c r="G444">
        <v>1</v>
      </c>
    </row>
    <row r="445" spans="1:7" x14ac:dyDescent="0.3">
      <c r="A445" s="38">
        <v>42675</v>
      </c>
      <c r="B445" t="s">
        <v>77</v>
      </c>
      <c r="C445" t="s">
        <v>20</v>
      </c>
      <c r="D445">
        <v>1</v>
      </c>
      <c r="E445">
        <v>19494897</v>
      </c>
      <c r="F445">
        <v>79</v>
      </c>
      <c r="G445">
        <v>3</v>
      </c>
    </row>
    <row r="446" spans="1:7" x14ac:dyDescent="0.3">
      <c r="A446" s="38">
        <v>42675</v>
      </c>
      <c r="B446" t="s">
        <v>78</v>
      </c>
      <c r="C446" t="s">
        <v>20</v>
      </c>
      <c r="D446">
        <v>1</v>
      </c>
      <c r="E446">
        <v>16929673</v>
      </c>
      <c r="F446">
        <v>111</v>
      </c>
      <c r="G446">
        <v>1</v>
      </c>
    </row>
    <row r="447" spans="1:7" x14ac:dyDescent="0.3">
      <c r="A447" s="38">
        <v>42675</v>
      </c>
      <c r="B447" t="s">
        <v>46</v>
      </c>
      <c r="C447" t="s">
        <v>20</v>
      </c>
      <c r="D447">
        <v>1</v>
      </c>
      <c r="E447">
        <v>16952675</v>
      </c>
      <c r="F447">
        <v>104</v>
      </c>
      <c r="G447">
        <v>2</v>
      </c>
    </row>
    <row r="448" spans="1:7" x14ac:dyDescent="0.3">
      <c r="A448" s="38">
        <v>42675</v>
      </c>
      <c r="B448" t="s">
        <v>47</v>
      </c>
      <c r="C448" t="s">
        <v>20</v>
      </c>
      <c r="D448">
        <v>1</v>
      </c>
      <c r="E448">
        <v>13850950</v>
      </c>
      <c r="F448">
        <v>46</v>
      </c>
      <c r="G448">
        <v>1</v>
      </c>
    </row>
    <row r="449" spans="1:7" x14ac:dyDescent="0.3">
      <c r="A449" s="38">
        <v>42675</v>
      </c>
      <c r="B449" t="s">
        <v>45</v>
      </c>
      <c r="C449" t="s">
        <v>20</v>
      </c>
      <c r="D449">
        <v>1</v>
      </c>
      <c r="E449">
        <v>16782519</v>
      </c>
      <c r="F449">
        <v>91</v>
      </c>
      <c r="G449">
        <v>3</v>
      </c>
    </row>
    <row r="450" spans="1:7" x14ac:dyDescent="0.3">
      <c r="A450" s="38">
        <v>42675</v>
      </c>
      <c r="B450" t="s">
        <v>130</v>
      </c>
      <c r="C450" t="s">
        <v>22</v>
      </c>
      <c r="D450">
        <v>1</v>
      </c>
      <c r="E450">
        <v>18203160</v>
      </c>
      <c r="F450">
        <v>86</v>
      </c>
      <c r="G450">
        <v>1</v>
      </c>
    </row>
    <row r="451" spans="1:7" x14ac:dyDescent="0.3">
      <c r="A451" s="38">
        <v>42675</v>
      </c>
      <c r="B451" t="s">
        <v>41</v>
      </c>
      <c r="C451" t="s">
        <v>25</v>
      </c>
      <c r="D451">
        <v>1</v>
      </c>
      <c r="E451">
        <v>18870052</v>
      </c>
      <c r="F451">
        <v>103</v>
      </c>
      <c r="G451">
        <v>2</v>
      </c>
    </row>
    <row r="452" spans="1:7" x14ac:dyDescent="0.3">
      <c r="A452" s="38">
        <v>42675</v>
      </c>
      <c r="B452" t="s">
        <v>119</v>
      </c>
      <c r="C452" t="s">
        <v>26</v>
      </c>
      <c r="D452">
        <v>1</v>
      </c>
      <c r="E452">
        <v>18208597</v>
      </c>
      <c r="F452">
        <v>106</v>
      </c>
      <c r="G452">
        <v>0</v>
      </c>
    </row>
    <row r="453" spans="1:7" x14ac:dyDescent="0.3">
      <c r="A453" s="38">
        <v>42675</v>
      </c>
      <c r="B453" t="s">
        <v>332</v>
      </c>
      <c r="C453" t="s">
        <v>22</v>
      </c>
      <c r="D453">
        <v>1</v>
      </c>
      <c r="E453">
        <v>16603300</v>
      </c>
      <c r="F453">
        <v>67</v>
      </c>
      <c r="G453">
        <v>0</v>
      </c>
    </row>
    <row r="454" spans="1:7" x14ac:dyDescent="0.3">
      <c r="A454" s="38">
        <v>42675</v>
      </c>
      <c r="B454" t="s">
        <v>120</v>
      </c>
      <c r="C454" t="s">
        <v>23</v>
      </c>
      <c r="D454">
        <v>1</v>
      </c>
      <c r="E454">
        <v>19339378</v>
      </c>
      <c r="F454">
        <v>81</v>
      </c>
      <c r="G454">
        <v>1</v>
      </c>
    </row>
    <row r="455" spans="1:7" x14ac:dyDescent="0.3">
      <c r="A455" s="38">
        <v>42675</v>
      </c>
      <c r="B455" t="s">
        <v>127</v>
      </c>
      <c r="C455" t="s">
        <v>21</v>
      </c>
      <c r="D455">
        <v>1</v>
      </c>
      <c r="E455">
        <v>14810061</v>
      </c>
      <c r="F455">
        <v>86</v>
      </c>
      <c r="G455">
        <v>0</v>
      </c>
    </row>
    <row r="456" spans="1:7" x14ac:dyDescent="0.3">
      <c r="A456" s="38">
        <v>42675</v>
      </c>
      <c r="B456" t="s">
        <v>125</v>
      </c>
      <c r="C456" t="s">
        <v>23</v>
      </c>
      <c r="D456">
        <v>1</v>
      </c>
      <c r="E456">
        <v>16712208</v>
      </c>
      <c r="F456">
        <v>145</v>
      </c>
      <c r="G456">
        <v>0</v>
      </c>
    </row>
    <row r="457" spans="1:7" x14ac:dyDescent="0.3">
      <c r="A457" s="38">
        <v>42675</v>
      </c>
      <c r="B457" t="s">
        <v>129</v>
      </c>
      <c r="C457" t="s">
        <v>20</v>
      </c>
      <c r="D457">
        <v>1</v>
      </c>
      <c r="E457">
        <v>17127842</v>
      </c>
      <c r="F457">
        <v>83</v>
      </c>
      <c r="G457">
        <v>2</v>
      </c>
    </row>
    <row r="458" spans="1:7" x14ac:dyDescent="0.3">
      <c r="A458" s="38">
        <v>42675</v>
      </c>
      <c r="B458" t="s">
        <v>67</v>
      </c>
      <c r="C458" t="s">
        <v>26</v>
      </c>
      <c r="D458">
        <v>1</v>
      </c>
      <c r="E458">
        <v>18504598</v>
      </c>
      <c r="F458">
        <v>117</v>
      </c>
      <c r="G458">
        <v>1</v>
      </c>
    </row>
    <row r="459" spans="1:7" x14ac:dyDescent="0.3">
      <c r="A459" s="38">
        <v>42675</v>
      </c>
      <c r="B459" t="s">
        <v>49</v>
      </c>
      <c r="C459" t="s">
        <v>26</v>
      </c>
      <c r="D459">
        <v>1</v>
      </c>
      <c r="E459">
        <v>11026547</v>
      </c>
      <c r="F459">
        <v>67</v>
      </c>
      <c r="G459">
        <v>1</v>
      </c>
    </row>
    <row r="460" spans="1:7" x14ac:dyDescent="0.3">
      <c r="A460" s="38">
        <v>42675</v>
      </c>
      <c r="B460" t="s">
        <v>89</v>
      </c>
      <c r="C460" t="s">
        <v>21</v>
      </c>
      <c r="D460">
        <v>1</v>
      </c>
      <c r="E460">
        <v>13590033</v>
      </c>
      <c r="F460">
        <v>64</v>
      </c>
      <c r="G460">
        <v>0</v>
      </c>
    </row>
    <row r="461" spans="1:7" x14ac:dyDescent="0.3">
      <c r="A461" s="38">
        <v>42675</v>
      </c>
      <c r="B461" t="s">
        <v>54</v>
      </c>
      <c r="C461" t="s">
        <v>22</v>
      </c>
      <c r="D461">
        <v>1</v>
      </c>
      <c r="E461">
        <v>14552526</v>
      </c>
      <c r="F461">
        <v>146</v>
      </c>
      <c r="G461">
        <v>0</v>
      </c>
    </row>
    <row r="462" spans="1:7" x14ac:dyDescent="0.3">
      <c r="A462" s="38">
        <v>42677</v>
      </c>
      <c r="B462" t="s">
        <v>51</v>
      </c>
      <c r="C462" t="s">
        <v>23</v>
      </c>
      <c r="D462">
        <v>1</v>
      </c>
      <c r="E462">
        <v>7262666</v>
      </c>
      <c r="F462">
        <v>49</v>
      </c>
      <c r="G462">
        <v>0</v>
      </c>
    </row>
    <row r="463" spans="1:7" x14ac:dyDescent="0.3">
      <c r="A463" s="38">
        <v>42677</v>
      </c>
      <c r="B463" t="s">
        <v>112</v>
      </c>
      <c r="C463" t="s">
        <v>23</v>
      </c>
      <c r="D463">
        <v>1</v>
      </c>
      <c r="E463">
        <v>2672167</v>
      </c>
      <c r="F463">
        <v>25</v>
      </c>
      <c r="G463">
        <v>1</v>
      </c>
    </row>
    <row r="464" spans="1:7" x14ac:dyDescent="0.3">
      <c r="A464" s="38">
        <v>42677</v>
      </c>
      <c r="B464" t="s">
        <v>52</v>
      </c>
      <c r="C464" t="s">
        <v>23</v>
      </c>
      <c r="D464">
        <v>1</v>
      </c>
      <c r="E464">
        <v>4031435</v>
      </c>
      <c r="F464">
        <v>19</v>
      </c>
      <c r="G464">
        <v>1</v>
      </c>
    </row>
    <row r="465" spans="1:7" x14ac:dyDescent="0.3">
      <c r="A465" s="38">
        <v>42680</v>
      </c>
      <c r="B465" t="s">
        <v>331</v>
      </c>
      <c r="C465" t="s">
        <v>26</v>
      </c>
      <c r="D465">
        <v>1</v>
      </c>
      <c r="E465">
        <v>9612573</v>
      </c>
      <c r="F465">
        <v>52</v>
      </c>
      <c r="G465">
        <v>0</v>
      </c>
    </row>
    <row r="466" spans="1:7" x14ac:dyDescent="0.3">
      <c r="A466" s="38">
        <v>42680</v>
      </c>
      <c r="B466" t="s">
        <v>84</v>
      </c>
      <c r="C466" t="s">
        <v>20</v>
      </c>
      <c r="D466">
        <v>1</v>
      </c>
      <c r="E466">
        <v>10756210</v>
      </c>
      <c r="F466">
        <v>55</v>
      </c>
      <c r="G466">
        <v>1</v>
      </c>
    </row>
    <row r="467" spans="1:7" x14ac:dyDescent="0.3">
      <c r="A467" s="38">
        <v>42680</v>
      </c>
      <c r="B467" t="s">
        <v>80</v>
      </c>
      <c r="C467" t="s">
        <v>23</v>
      </c>
      <c r="D467">
        <v>1</v>
      </c>
      <c r="E467">
        <v>17622038</v>
      </c>
      <c r="F467">
        <v>182</v>
      </c>
      <c r="G467">
        <v>2</v>
      </c>
    </row>
    <row r="468" spans="1:7" x14ac:dyDescent="0.3">
      <c r="A468" s="38">
        <v>42680</v>
      </c>
      <c r="B468" t="s">
        <v>116</v>
      </c>
      <c r="C468" t="s">
        <v>23</v>
      </c>
      <c r="D468">
        <v>1</v>
      </c>
      <c r="E468">
        <v>19439838</v>
      </c>
      <c r="F468">
        <v>125</v>
      </c>
      <c r="G468">
        <v>1</v>
      </c>
    </row>
    <row r="469" spans="1:7" x14ac:dyDescent="0.3">
      <c r="A469" s="38">
        <v>42680</v>
      </c>
      <c r="B469" t="s">
        <v>129</v>
      </c>
      <c r="C469" t="s">
        <v>20</v>
      </c>
      <c r="D469">
        <v>1</v>
      </c>
      <c r="E469">
        <v>17964152</v>
      </c>
      <c r="F469">
        <v>79</v>
      </c>
      <c r="G469">
        <v>1</v>
      </c>
    </row>
    <row r="470" spans="1:7" x14ac:dyDescent="0.3">
      <c r="A470" s="38">
        <v>42680</v>
      </c>
      <c r="B470" t="s">
        <v>108</v>
      </c>
      <c r="C470" t="s">
        <v>20</v>
      </c>
      <c r="D470">
        <v>1</v>
      </c>
      <c r="E470">
        <v>15593948</v>
      </c>
      <c r="F470">
        <v>92</v>
      </c>
      <c r="G470">
        <v>2</v>
      </c>
    </row>
    <row r="471" spans="1:7" x14ac:dyDescent="0.3">
      <c r="A471" s="38">
        <v>42680</v>
      </c>
      <c r="B471" t="s">
        <v>112</v>
      </c>
      <c r="C471" t="s">
        <v>23</v>
      </c>
      <c r="D471">
        <v>1</v>
      </c>
      <c r="E471">
        <v>19020522</v>
      </c>
      <c r="F471">
        <v>102</v>
      </c>
      <c r="G471">
        <v>1</v>
      </c>
    </row>
    <row r="472" spans="1:7" x14ac:dyDescent="0.3">
      <c r="A472" s="38">
        <v>42680</v>
      </c>
      <c r="B472" t="s">
        <v>132</v>
      </c>
      <c r="C472" t="s">
        <v>20</v>
      </c>
      <c r="D472">
        <v>1</v>
      </c>
      <c r="E472">
        <v>18344781</v>
      </c>
      <c r="F472">
        <v>99</v>
      </c>
      <c r="G472">
        <v>0</v>
      </c>
    </row>
    <row r="473" spans="1:7" x14ac:dyDescent="0.3">
      <c r="A473" s="38">
        <v>42680</v>
      </c>
      <c r="B473" t="s">
        <v>92</v>
      </c>
      <c r="C473" t="s">
        <v>23</v>
      </c>
      <c r="D473">
        <v>1</v>
      </c>
      <c r="E473">
        <v>16283238</v>
      </c>
      <c r="F473">
        <v>69</v>
      </c>
      <c r="G473">
        <v>0</v>
      </c>
    </row>
    <row r="474" spans="1:7" x14ac:dyDescent="0.3">
      <c r="A474" s="38">
        <v>42680</v>
      </c>
      <c r="B474" t="s">
        <v>74</v>
      </c>
      <c r="C474" t="s">
        <v>20</v>
      </c>
      <c r="D474">
        <v>1</v>
      </c>
      <c r="E474">
        <v>9111887</v>
      </c>
      <c r="F474">
        <v>40</v>
      </c>
      <c r="G474">
        <v>1</v>
      </c>
    </row>
    <row r="475" spans="1:7" x14ac:dyDescent="0.3">
      <c r="A475" s="38">
        <v>42680</v>
      </c>
      <c r="B475" t="s">
        <v>71</v>
      </c>
      <c r="C475" t="s">
        <v>23</v>
      </c>
      <c r="D475">
        <v>1</v>
      </c>
      <c r="E475">
        <v>17601283</v>
      </c>
      <c r="F475">
        <v>155</v>
      </c>
      <c r="G475">
        <v>0</v>
      </c>
    </row>
    <row r="476" spans="1:7" x14ac:dyDescent="0.3">
      <c r="A476" s="38">
        <v>42677</v>
      </c>
      <c r="B476" t="s">
        <v>98</v>
      </c>
      <c r="C476" t="s">
        <v>23</v>
      </c>
      <c r="D476">
        <v>1</v>
      </c>
      <c r="E476">
        <v>17947963</v>
      </c>
      <c r="F476">
        <v>92</v>
      </c>
      <c r="G476">
        <v>0</v>
      </c>
    </row>
    <row r="477" spans="1:7" x14ac:dyDescent="0.3">
      <c r="A477" s="38">
        <v>42677</v>
      </c>
      <c r="B477" t="s">
        <v>89</v>
      </c>
      <c r="C477" t="s">
        <v>21</v>
      </c>
      <c r="D477">
        <v>1</v>
      </c>
      <c r="E477">
        <v>10860012</v>
      </c>
      <c r="F477">
        <v>40</v>
      </c>
      <c r="G477">
        <v>6</v>
      </c>
    </row>
    <row r="478" spans="1:7" x14ac:dyDescent="0.3">
      <c r="A478" s="38">
        <v>42677</v>
      </c>
      <c r="B478" t="s">
        <v>333</v>
      </c>
      <c r="C478" t="s">
        <v>23</v>
      </c>
      <c r="D478">
        <v>1</v>
      </c>
      <c r="E478">
        <v>14645457</v>
      </c>
      <c r="F478">
        <v>125</v>
      </c>
      <c r="G478">
        <v>0</v>
      </c>
    </row>
    <row r="479" spans="1:7" x14ac:dyDescent="0.3">
      <c r="A479" s="38">
        <v>42677</v>
      </c>
      <c r="B479" t="s">
        <v>116</v>
      </c>
      <c r="C479" t="s">
        <v>23</v>
      </c>
      <c r="D479">
        <v>1</v>
      </c>
      <c r="E479">
        <v>17775368</v>
      </c>
      <c r="F479">
        <v>105</v>
      </c>
      <c r="G479">
        <v>2</v>
      </c>
    </row>
    <row r="480" spans="1:7" x14ac:dyDescent="0.3">
      <c r="A480" s="38">
        <v>42677</v>
      </c>
      <c r="B480" t="s">
        <v>66</v>
      </c>
      <c r="C480" t="s">
        <v>25</v>
      </c>
      <c r="D480">
        <v>1</v>
      </c>
      <c r="E480">
        <v>15247237</v>
      </c>
      <c r="F480">
        <v>103</v>
      </c>
      <c r="G480">
        <v>0</v>
      </c>
    </row>
    <row r="481" spans="1:7" x14ac:dyDescent="0.3">
      <c r="A481" s="38">
        <v>42676</v>
      </c>
      <c r="B481" t="s">
        <v>124</v>
      </c>
      <c r="C481" t="s">
        <v>23</v>
      </c>
      <c r="D481">
        <v>1</v>
      </c>
      <c r="E481">
        <v>7181614</v>
      </c>
      <c r="F481">
        <v>39</v>
      </c>
      <c r="G481">
        <v>0</v>
      </c>
    </row>
    <row r="482" spans="1:7" x14ac:dyDescent="0.3">
      <c r="A482" s="38">
        <v>42678</v>
      </c>
      <c r="B482" t="s">
        <v>118</v>
      </c>
      <c r="C482" t="s">
        <v>22</v>
      </c>
      <c r="D482">
        <v>1</v>
      </c>
      <c r="E482">
        <v>18425057</v>
      </c>
      <c r="F482">
        <v>135</v>
      </c>
      <c r="G482">
        <v>3</v>
      </c>
    </row>
    <row r="483" spans="1:7" x14ac:dyDescent="0.3">
      <c r="A483" s="38">
        <v>42678</v>
      </c>
      <c r="B483" t="s">
        <v>75</v>
      </c>
      <c r="C483" t="s">
        <v>20</v>
      </c>
      <c r="D483">
        <v>1</v>
      </c>
      <c r="E483">
        <v>7914454</v>
      </c>
      <c r="F483">
        <v>42</v>
      </c>
      <c r="G483">
        <v>1</v>
      </c>
    </row>
    <row r="484" spans="1:7" x14ac:dyDescent="0.3">
      <c r="A484" s="38">
        <v>42678</v>
      </c>
      <c r="B484" t="s">
        <v>123</v>
      </c>
      <c r="C484" t="s">
        <v>22</v>
      </c>
      <c r="D484">
        <v>1</v>
      </c>
      <c r="E484">
        <v>8623707</v>
      </c>
      <c r="F484">
        <v>43</v>
      </c>
      <c r="G484">
        <v>0</v>
      </c>
    </row>
    <row r="485" spans="1:7" x14ac:dyDescent="0.3">
      <c r="A485" s="38">
        <v>42678</v>
      </c>
      <c r="B485" t="s">
        <v>103</v>
      </c>
      <c r="C485" t="s">
        <v>22</v>
      </c>
      <c r="D485">
        <v>1</v>
      </c>
      <c r="E485">
        <v>18054257</v>
      </c>
      <c r="F485">
        <v>85</v>
      </c>
      <c r="G485">
        <v>0</v>
      </c>
    </row>
    <row r="486" spans="1:7" x14ac:dyDescent="0.3">
      <c r="A486" s="38">
        <v>42678</v>
      </c>
      <c r="B486" t="s">
        <v>104</v>
      </c>
      <c r="C486" t="s">
        <v>22</v>
      </c>
      <c r="D486">
        <v>1</v>
      </c>
      <c r="E486">
        <v>9866684</v>
      </c>
      <c r="F486">
        <v>42</v>
      </c>
      <c r="G486">
        <v>1</v>
      </c>
    </row>
    <row r="487" spans="1:7" x14ac:dyDescent="0.3">
      <c r="A487" s="38">
        <v>42678</v>
      </c>
      <c r="B487" t="s">
        <v>130</v>
      </c>
      <c r="C487" t="s">
        <v>22</v>
      </c>
      <c r="D487">
        <v>1</v>
      </c>
      <c r="E487">
        <v>10421575</v>
      </c>
      <c r="F487">
        <v>50</v>
      </c>
      <c r="G487">
        <v>0</v>
      </c>
    </row>
    <row r="488" spans="1:7" x14ac:dyDescent="0.3">
      <c r="A488" s="38">
        <v>42678</v>
      </c>
      <c r="B488" t="s">
        <v>127</v>
      </c>
      <c r="C488" t="s">
        <v>21</v>
      </c>
      <c r="D488">
        <v>1</v>
      </c>
      <c r="E488">
        <v>12628512</v>
      </c>
      <c r="F488">
        <v>82</v>
      </c>
      <c r="G488">
        <v>0</v>
      </c>
    </row>
    <row r="489" spans="1:7" x14ac:dyDescent="0.3">
      <c r="A489" s="38">
        <v>42678</v>
      </c>
      <c r="B489" t="s">
        <v>56</v>
      </c>
      <c r="C489" t="s">
        <v>26</v>
      </c>
      <c r="D489">
        <v>1</v>
      </c>
      <c r="E489">
        <v>18635366</v>
      </c>
      <c r="F489">
        <v>100</v>
      </c>
      <c r="G489">
        <v>1</v>
      </c>
    </row>
    <row r="490" spans="1:7" x14ac:dyDescent="0.3">
      <c r="A490" s="38">
        <v>42678</v>
      </c>
      <c r="B490" t="s">
        <v>76</v>
      </c>
      <c r="C490" t="s">
        <v>22</v>
      </c>
      <c r="D490">
        <v>1</v>
      </c>
      <c r="E490">
        <v>17717902</v>
      </c>
      <c r="F490">
        <v>79</v>
      </c>
      <c r="G490">
        <v>1</v>
      </c>
    </row>
    <row r="491" spans="1:7" x14ac:dyDescent="0.3">
      <c r="A491" s="38">
        <v>42678</v>
      </c>
      <c r="B491" t="s">
        <v>62</v>
      </c>
      <c r="C491" t="s">
        <v>21</v>
      </c>
      <c r="D491">
        <v>1</v>
      </c>
      <c r="E491">
        <v>20140264</v>
      </c>
      <c r="F491">
        <v>93</v>
      </c>
      <c r="G491">
        <v>0</v>
      </c>
    </row>
    <row r="492" spans="1:7" x14ac:dyDescent="0.3">
      <c r="A492" s="38">
        <v>42679</v>
      </c>
      <c r="B492" t="s">
        <v>126</v>
      </c>
      <c r="C492" t="s">
        <v>25</v>
      </c>
      <c r="D492">
        <v>1</v>
      </c>
      <c r="E492">
        <v>14849851</v>
      </c>
      <c r="F492">
        <v>80</v>
      </c>
      <c r="G492">
        <v>2</v>
      </c>
    </row>
    <row r="493" spans="1:7" x14ac:dyDescent="0.3">
      <c r="A493" s="38">
        <v>42679</v>
      </c>
      <c r="B493" t="s">
        <v>42</v>
      </c>
      <c r="C493" t="s">
        <v>25</v>
      </c>
      <c r="D493">
        <v>1</v>
      </c>
      <c r="E493">
        <v>15822022</v>
      </c>
      <c r="F493">
        <v>70</v>
      </c>
      <c r="G493">
        <v>1</v>
      </c>
    </row>
    <row r="494" spans="1:7" x14ac:dyDescent="0.3">
      <c r="A494" s="38">
        <v>42678</v>
      </c>
      <c r="B494" t="s">
        <v>128</v>
      </c>
      <c r="C494" t="s">
        <v>23</v>
      </c>
      <c r="D494">
        <v>1</v>
      </c>
      <c r="E494">
        <v>16889899</v>
      </c>
      <c r="F494">
        <v>71</v>
      </c>
      <c r="G494">
        <v>1</v>
      </c>
    </row>
    <row r="495" spans="1:7" x14ac:dyDescent="0.3">
      <c r="A495" s="38">
        <v>42679</v>
      </c>
      <c r="B495" t="s">
        <v>118</v>
      </c>
      <c r="C495" t="s">
        <v>22</v>
      </c>
      <c r="D495">
        <v>1</v>
      </c>
      <c r="E495">
        <v>18488818</v>
      </c>
      <c r="F495">
        <v>140</v>
      </c>
      <c r="G495">
        <v>2</v>
      </c>
    </row>
    <row r="496" spans="1:7" x14ac:dyDescent="0.3">
      <c r="A496" s="38">
        <v>42679</v>
      </c>
      <c r="B496" t="s">
        <v>102</v>
      </c>
      <c r="C496" t="s">
        <v>26</v>
      </c>
      <c r="D496">
        <v>1</v>
      </c>
      <c r="E496">
        <v>17077991</v>
      </c>
      <c r="F496">
        <v>78</v>
      </c>
      <c r="G496">
        <v>1</v>
      </c>
    </row>
    <row r="497" spans="1:7" x14ac:dyDescent="0.3">
      <c r="A497" s="38">
        <v>42679</v>
      </c>
      <c r="B497" t="s">
        <v>119</v>
      </c>
      <c r="C497" t="s">
        <v>26</v>
      </c>
      <c r="D497">
        <v>1</v>
      </c>
      <c r="E497">
        <v>11543263</v>
      </c>
      <c r="F497">
        <v>40</v>
      </c>
      <c r="G497">
        <v>0</v>
      </c>
    </row>
    <row r="498" spans="1:7" x14ac:dyDescent="0.3">
      <c r="A498" s="38">
        <v>42679</v>
      </c>
      <c r="B498" t="s">
        <v>63</v>
      </c>
      <c r="C498" t="s">
        <v>26</v>
      </c>
      <c r="D498">
        <v>1</v>
      </c>
      <c r="E498">
        <v>19371103</v>
      </c>
      <c r="F498">
        <v>118</v>
      </c>
      <c r="G498">
        <v>0</v>
      </c>
    </row>
    <row r="499" spans="1:7" x14ac:dyDescent="0.3">
      <c r="A499" s="38">
        <v>42679</v>
      </c>
      <c r="B499" t="s">
        <v>95</v>
      </c>
      <c r="C499" t="s">
        <v>23</v>
      </c>
      <c r="D499">
        <v>1</v>
      </c>
      <c r="E499">
        <v>17249549</v>
      </c>
      <c r="F499">
        <v>98</v>
      </c>
      <c r="G499">
        <v>2</v>
      </c>
    </row>
    <row r="500" spans="1:7" x14ac:dyDescent="0.3">
      <c r="A500" s="38">
        <v>42679</v>
      </c>
      <c r="B500" t="s">
        <v>56</v>
      </c>
      <c r="C500" t="s">
        <v>26</v>
      </c>
      <c r="D500">
        <v>1</v>
      </c>
      <c r="E500">
        <v>15395785</v>
      </c>
      <c r="F500">
        <v>113</v>
      </c>
      <c r="G500">
        <v>0</v>
      </c>
    </row>
    <row r="501" spans="1:7" x14ac:dyDescent="0.3">
      <c r="A501" s="38">
        <v>42679</v>
      </c>
      <c r="B501" t="s">
        <v>52</v>
      </c>
      <c r="C501" t="s">
        <v>23</v>
      </c>
      <c r="D501">
        <v>1</v>
      </c>
      <c r="E501">
        <v>20130535</v>
      </c>
      <c r="F501">
        <v>72</v>
      </c>
      <c r="G501">
        <v>0</v>
      </c>
    </row>
    <row r="502" spans="1:7" x14ac:dyDescent="0.3">
      <c r="A502" s="38">
        <v>42679</v>
      </c>
      <c r="B502" t="s">
        <v>57</v>
      </c>
      <c r="C502" t="s">
        <v>25</v>
      </c>
      <c r="D502">
        <v>1</v>
      </c>
      <c r="E502">
        <v>19913234</v>
      </c>
      <c r="F502">
        <v>107</v>
      </c>
      <c r="G502">
        <v>1</v>
      </c>
    </row>
    <row r="503" spans="1:7" x14ac:dyDescent="0.3">
      <c r="A503" s="38">
        <v>42679</v>
      </c>
      <c r="B503" t="s">
        <v>54</v>
      </c>
      <c r="C503" t="s">
        <v>22</v>
      </c>
      <c r="D503">
        <v>1</v>
      </c>
      <c r="E503">
        <v>17965635</v>
      </c>
      <c r="F503">
        <v>110</v>
      </c>
      <c r="G503">
        <v>0</v>
      </c>
    </row>
    <row r="504" spans="1:7" x14ac:dyDescent="0.3">
      <c r="A504" s="38">
        <v>42679</v>
      </c>
      <c r="B504" t="s">
        <v>76</v>
      </c>
      <c r="C504" t="s">
        <v>22</v>
      </c>
      <c r="D504">
        <v>1</v>
      </c>
      <c r="E504">
        <v>16514171</v>
      </c>
      <c r="F504">
        <v>76</v>
      </c>
      <c r="G504">
        <v>0</v>
      </c>
    </row>
    <row r="505" spans="1:7" x14ac:dyDescent="0.3">
      <c r="A505" s="38">
        <v>42679</v>
      </c>
      <c r="B505" t="s">
        <v>75</v>
      </c>
      <c r="C505" t="s">
        <v>20</v>
      </c>
      <c r="D505">
        <v>1</v>
      </c>
      <c r="E505">
        <v>12626464</v>
      </c>
      <c r="F505">
        <v>80</v>
      </c>
      <c r="G505">
        <v>0</v>
      </c>
    </row>
    <row r="506" spans="1:7" x14ac:dyDescent="0.3">
      <c r="A506" s="38">
        <v>42676</v>
      </c>
      <c r="B506" t="s">
        <v>54</v>
      </c>
      <c r="C506" t="s">
        <v>22</v>
      </c>
      <c r="D506">
        <v>1</v>
      </c>
      <c r="E506">
        <v>2004565</v>
      </c>
      <c r="F506">
        <v>12</v>
      </c>
      <c r="G506">
        <v>0</v>
      </c>
    </row>
    <row r="507" spans="1:7" x14ac:dyDescent="0.3">
      <c r="A507" s="38">
        <v>42680</v>
      </c>
      <c r="B507" t="s">
        <v>334</v>
      </c>
      <c r="C507" t="s">
        <v>23</v>
      </c>
      <c r="D507">
        <v>1</v>
      </c>
      <c r="E507">
        <v>18506776</v>
      </c>
      <c r="F507">
        <v>60</v>
      </c>
      <c r="G507">
        <v>1</v>
      </c>
    </row>
    <row r="508" spans="1:7" x14ac:dyDescent="0.3">
      <c r="A508" s="38">
        <v>42680</v>
      </c>
      <c r="B508" t="s">
        <v>77</v>
      </c>
      <c r="C508" t="s">
        <v>20</v>
      </c>
      <c r="D508">
        <v>1</v>
      </c>
      <c r="E508">
        <v>17905507</v>
      </c>
      <c r="F508">
        <v>82</v>
      </c>
      <c r="G508">
        <v>1</v>
      </c>
    </row>
    <row r="509" spans="1:7" x14ac:dyDescent="0.3">
      <c r="A509" s="38">
        <v>42680</v>
      </c>
      <c r="B509" t="s">
        <v>78</v>
      </c>
      <c r="C509" t="s">
        <v>20</v>
      </c>
      <c r="D509">
        <v>1</v>
      </c>
      <c r="E509">
        <v>20529141</v>
      </c>
      <c r="F509">
        <v>77</v>
      </c>
      <c r="G509">
        <v>0</v>
      </c>
    </row>
    <row r="510" spans="1:7" x14ac:dyDescent="0.3">
      <c r="A510" s="38">
        <v>42680</v>
      </c>
      <c r="B510" t="s">
        <v>125</v>
      </c>
      <c r="C510" t="s">
        <v>23</v>
      </c>
      <c r="D510">
        <v>1</v>
      </c>
      <c r="E510">
        <v>4731588</v>
      </c>
      <c r="F510">
        <v>24</v>
      </c>
      <c r="G510">
        <v>0</v>
      </c>
    </row>
    <row r="511" spans="1:7" x14ac:dyDescent="0.3">
      <c r="A511" s="38">
        <v>42680</v>
      </c>
      <c r="B511" t="s">
        <v>111</v>
      </c>
      <c r="C511" t="s">
        <v>23</v>
      </c>
      <c r="D511">
        <v>1</v>
      </c>
      <c r="E511">
        <v>19164396</v>
      </c>
      <c r="F511">
        <v>136</v>
      </c>
      <c r="G511">
        <v>2</v>
      </c>
    </row>
    <row r="512" spans="1:7" x14ac:dyDescent="0.3">
      <c r="A512" s="38">
        <v>42680</v>
      </c>
      <c r="B512" t="s">
        <v>126</v>
      </c>
      <c r="C512" t="s">
        <v>25</v>
      </c>
      <c r="D512">
        <v>1</v>
      </c>
      <c r="E512">
        <v>16700745</v>
      </c>
      <c r="F512">
        <v>154</v>
      </c>
      <c r="G512">
        <v>0</v>
      </c>
    </row>
    <row r="513" spans="1:7" x14ac:dyDescent="0.3">
      <c r="A513" s="38">
        <v>42680</v>
      </c>
      <c r="B513" t="s">
        <v>117</v>
      </c>
      <c r="C513" t="s">
        <v>22</v>
      </c>
      <c r="D513">
        <v>1</v>
      </c>
      <c r="E513">
        <v>7619178</v>
      </c>
      <c r="F513">
        <v>31</v>
      </c>
      <c r="G513">
        <v>2</v>
      </c>
    </row>
    <row r="514" spans="1:7" x14ac:dyDescent="0.3">
      <c r="A514" s="38">
        <v>42680</v>
      </c>
      <c r="B514" t="s">
        <v>51</v>
      </c>
      <c r="C514" t="s">
        <v>23</v>
      </c>
      <c r="D514">
        <v>1</v>
      </c>
      <c r="E514">
        <v>9624948</v>
      </c>
      <c r="F514">
        <v>68</v>
      </c>
      <c r="G514">
        <v>0</v>
      </c>
    </row>
    <row r="515" spans="1:7" x14ac:dyDescent="0.3">
      <c r="A515" s="38">
        <v>42680</v>
      </c>
      <c r="B515" t="s">
        <v>114</v>
      </c>
      <c r="C515" t="s">
        <v>23</v>
      </c>
      <c r="D515">
        <v>1</v>
      </c>
      <c r="E515">
        <v>8316993</v>
      </c>
      <c r="F515">
        <v>64</v>
      </c>
      <c r="G515">
        <v>3</v>
      </c>
    </row>
    <row r="516" spans="1:7" x14ac:dyDescent="0.3">
      <c r="A516" s="38">
        <v>42680</v>
      </c>
      <c r="B516" t="s">
        <v>105</v>
      </c>
      <c r="C516" t="s">
        <v>21</v>
      </c>
      <c r="D516">
        <v>1</v>
      </c>
      <c r="E516">
        <v>17808211</v>
      </c>
      <c r="F516">
        <v>75</v>
      </c>
      <c r="G516">
        <v>0</v>
      </c>
    </row>
    <row r="517" spans="1:7" x14ac:dyDescent="0.3">
      <c r="A517" s="38">
        <v>42680</v>
      </c>
      <c r="B517" t="s">
        <v>127</v>
      </c>
      <c r="C517" t="s">
        <v>21</v>
      </c>
      <c r="D517">
        <v>1</v>
      </c>
      <c r="E517">
        <v>14603122</v>
      </c>
      <c r="F517">
        <v>71</v>
      </c>
      <c r="G517">
        <v>1</v>
      </c>
    </row>
    <row r="518" spans="1:7" x14ac:dyDescent="0.3">
      <c r="A518" s="38">
        <v>42680</v>
      </c>
      <c r="B518" t="s">
        <v>61</v>
      </c>
      <c r="C518" t="s">
        <v>20</v>
      </c>
      <c r="D518">
        <v>1</v>
      </c>
      <c r="E518">
        <v>17907355</v>
      </c>
      <c r="F518">
        <v>119</v>
      </c>
      <c r="G518">
        <v>2</v>
      </c>
    </row>
    <row r="519" spans="1:7" x14ac:dyDescent="0.3">
      <c r="A519" s="38">
        <v>42680</v>
      </c>
      <c r="B519" t="s">
        <v>88</v>
      </c>
      <c r="C519" t="s">
        <v>25</v>
      </c>
      <c r="D519">
        <v>1</v>
      </c>
      <c r="E519">
        <v>10013176</v>
      </c>
      <c r="F519">
        <v>63</v>
      </c>
      <c r="G519">
        <v>0</v>
      </c>
    </row>
    <row r="520" spans="1:7" x14ac:dyDescent="0.3">
      <c r="A520" s="38">
        <v>42680</v>
      </c>
      <c r="B520" t="s">
        <v>49</v>
      </c>
      <c r="C520" t="s">
        <v>26</v>
      </c>
      <c r="D520">
        <v>1</v>
      </c>
      <c r="E520">
        <v>14642501</v>
      </c>
      <c r="F520">
        <v>103</v>
      </c>
      <c r="G520">
        <v>0</v>
      </c>
    </row>
    <row r="521" spans="1:7" x14ac:dyDescent="0.3">
      <c r="A521" s="38">
        <v>42680</v>
      </c>
      <c r="B521" t="s">
        <v>67</v>
      </c>
      <c r="C521" t="s">
        <v>26</v>
      </c>
      <c r="D521">
        <v>1</v>
      </c>
      <c r="E521">
        <v>18228776</v>
      </c>
      <c r="F521">
        <v>116</v>
      </c>
      <c r="G521">
        <v>0</v>
      </c>
    </row>
    <row r="522" spans="1:7" x14ac:dyDescent="0.3">
      <c r="A522" s="38">
        <v>42680</v>
      </c>
      <c r="B522" t="s">
        <v>66</v>
      </c>
      <c r="C522" t="s">
        <v>25</v>
      </c>
      <c r="D522">
        <v>1</v>
      </c>
      <c r="E522">
        <v>19700946</v>
      </c>
      <c r="F522">
        <v>120</v>
      </c>
      <c r="G522">
        <v>0</v>
      </c>
    </row>
    <row r="523" spans="1:7" x14ac:dyDescent="0.3">
      <c r="A523" s="38">
        <v>42680</v>
      </c>
      <c r="B523" t="s">
        <v>97</v>
      </c>
      <c r="C523" t="s">
        <v>20</v>
      </c>
      <c r="D523">
        <v>1</v>
      </c>
      <c r="E523">
        <v>18572514</v>
      </c>
      <c r="F523">
        <v>181</v>
      </c>
      <c r="G523">
        <v>1</v>
      </c>
    </row>
    <row r="524" spans="1:7" x14ac:dyDescent="0.3">
      <c r="A524" s="38">
        <v>42680</v>
      </c>
      <c r="B524" t="s">
        <v>59</v>
      </c>
      <c r="C524" t="s">
        <v>23</v>
      </c>
      <c r="D524">
        <v>1</v>
      </c>
      <c r="E524">
        <v>7543110</v>
      </c>
      <c r="F524">
        <v>28</v>
      </c>
      <c r="G524">
        <v>0</v>
      </c>
    </row>
    <row r="525" spans="1:7" x14ac:dyDescent="0.3">
      <c r="A525" s="38">
        <v>42680</v>
      </c>
      <c r="B525" t="s">
        <v>83</v>
      </c>
      <c r="C525" t="s">
        <v>25</v>
      </c>
      <c r="D525">
        <v>1</v>
      </c>
      <c r="E525">
        <v>18157134</v>
      </c>
      <c r="F525">
        <v>116</v>
      </c>
      <c r="G525">
        <v>1</v>
      </c>
    </row>
    <row r="526" spans="1:7" x14ac:dyDescent="0.3">
      <c r="A526" s="38">
        <v>42680</v>
      </c>
      <c r="B526" t="s">
        <v>54</v>
      </c>
      <c r="C526" t="s">
        <v>22</v>
      </c>
      <c r="D526">
        <v>1</v>
      </c>
      <c r="E526">
        <v>15132455</v>
      </c>
      <c r="F526">
        <v>114</v>
      </c>
      <c r="G526">
        <v>0</v>
      </c>
    </row>
    <row r="527" spans="1:7" x14ac:dyDescent="0.3">
      <c r="A527" s="38">
        <v>42680</v>
      </c>
      <c r="B527" t="s">
        <v>72</v>
      </c>
      <c r="C527" t="s">
        <v>20</v>
      </c>
      <c r="D527">
        <v>1</v>
      </c>
      <c r="E527">
        <v>18130880</v>
      </c>
      <c r="F527">
        <v>97</v>
      </c>
      <c r="G527">
        <v>0</v>
      </c>
    </row>
    <row r="528" spans="1:7" x14ac:dyDescent="0.3">
      <c r="A528" s="38">
        <v>42677</v>
      </c>
      <c r="B528" t="s">
        <v>56</v>
      </c>
      <c r="C528" t="s">
        <v>26</v>
      </c>
      <c r="D528">
        <v>1</v>
      </c>
      <c r="E528">
        <v>19310593</v>
      </c>
      <c r="F528">
        <v>109</v>
      </c>
      <c r="G528">
        <v>0</v>
      </c>
    </row>
    <row r="529" spans="1:7" x14ac:dyDescent="0.3">
      <c r="A529" s="38">
        <v>42677</v>
      </c>
      <c r="B529" t="s">
        <v>128</v>
      </c>
      <c r="C529" t="s">
        <v>23</v>
      </c>
      <c r="D529">
        <v>1</v>
      </c>
      <c r="E529">
        <v>11569825</v>
      </c>
      <c r="F529">
        <v>46</v>
      </c>
      <c r="G529">
        <v>0</v>
      </c>
    </row>
    <row r="530" spans="1:7" x14ac:dyDescent="0.3">
      <c r="A530" s="38">
        <v>42677</v>
      </c>
      <c r="B530" t="s">
        <v>80</v>
      </c>
      <c r="C530" t="s">
        <v>23</v>
      </c>
      <c r="D530">
        <v>1</v>
      </c>
      <c r="E530">
        <v>17041284</v>
      </c>
      <c r="F530">
        <v>108</v>
      </c>
      <c r="G530">
        <v>2</v>
      </c>
    </row>
    <row r="531" spans="1:7" x14ac:dyDescent="0.3">
      <c r="A531" s="38">
        <v>42677</v>
      </c>
      <c r="B531" t="s">
        <v>83</v>
      </c>
      <c r="C531" t="s">
        <v>25</v>
      </c>
      <c r="D531">
        <v>1</v>
      </c>
      <c r="E531">
        <v>19142776</v>
      </c>
      <c r="F531">
        <v>99</v>
      </c>
      <c r="G531">
        <v>1</v>
      </c>
    </row>
    <row r="532" spans="1:7" x14ac:dyDescent="0.3">
      <c r="A532" s="38">
        <v>42677</v>
      </c>
      <c r="B532" t="s">
        <v>76</v>
      </c>
      <c r="C532" t="s">
        <v>22</v>
      </c>
      <c r="D532">
        <v>1</v>
      </c>
      <c r="E532">
        <v>23025042</v>
      </c>
      <c r="F532">
        <v>103</v>
      </c>
      <c r="G532">
        <v>0</v>
      </c>
    </row>
    <row r="533" spans="1:7" x14ac:dyDescent="0.3">
      <c r="A533" s="38">
        <v>42677</v>
      </c>
      <c r="B533" t="s">
        <v>92</v>
      </c>
      <c r="C533" t="s">
        <v>23</v>
      </c>
      <c r="D533">
        <v>1</v>
      </c>
      <c r="E533">
        <v>19269982</v>
      </c>
      <c r="F533">
        <v>104</v>
      </c>
      <c r="G533">
        <v>0</v>
      </c>
    </row>
    <row r="534" spans="1:7" x14ac:dyDescent="0.3">
      <c r="A534" s="38">
        <v>42677</v>
      </c>
      <c r="B534" t="s">
        <v>331</v>
      </c>
      <c r="C534" t="s">
        <v>26</v>
      </c>
      <c r="D534">
        <v>1</v>
      </c>
      <c r="E534">
        <v>18907285</v>
      </c>
      <c r="F534">
        <v>108</v>
      </c>
      <c r="G534">
        <v>0</v>
      </c>
    </row>
    <row r="535" spans="1:7" x14ac:dyDescent="0.3">
      <c r="A535" s="38">
        <v>42677</v>
      </c>
      <c r="B535" t="s">
        <v>122</v>
      </c>
      <c r="C535" t="s">
        <v>23</v>
      </c>
      <c r="D535">
        <v>1</v>
      </c>
      <c r="E535">
        <v>18781914</v>
      </c>
      <c r="F535">
        <v>123</v>
      </c>
      <c r="G535">
        <v>1</v>
      </c>
    </row>
    <row r="536" spans="1:7" x14ac:dyDescent="0.3">
      <c r="A536" s="38">
        <v>42677</v>
      </c>
      <c r="B536" t="s">
        <v>105</v>
      </c>
      <c r="C536" t="s">
        <v>21</v>
      </c>
      <c r="D536">
        <v>1</v>
      </c>
      <c r="E536">
        <v>18809505</v>
      </c>
      <c r="F536">
        <v>89</v>
      </c>
      <c r="G536">
        <v>0</v>
      </c>
    </row>
    <row r="537" spans="1:7" x14ac:dyDescent="0.3">
      <c r="A537" s="38">
        <v>42677</v>
      </c>
      <c r="B537" t="s">
        <v>53</v>
      </c>
      <c r="C537" t="s">
        <v>26</v>
      </c>
      <c r="D537">
        <v>1</v>
      </c>
      <c r="E537">
        <v>16424881</v>
      </c>
      <c r="F537">
        <v>94</v>
      </c>
      <c r="G537">
        <v>1</v>
      </c>
    </row>
    <row r="538" spans="1:7" x14ac:dyDescent="0.3">
      <c r="A538" s="38">
        <v>42677</v>
      </c>
      <c r="B538" t="s">
        <v>45</v>
      </c>
      <c r="C538" t="s">
        <v>20</v>
      </c>
      <c r="D538">
        <v>1</v>
      </c>
      <c r="E538">
        <v>5065719</v>
      </c>
      <c r="F538">
        <v>23</v>
      </c>
      <c r="G538">
        <v>2</v>
      </c>
    </row>
    <row r="539" spans="1:7" x14ac:dyDescent="0.3">
      <c r="A539" s="38">
        <v>42677</v>
      </c>
      <c r="B539" t="s">
        <v>130</v>
      </c>
      <c r="C539" t="s">
        <v>22</v>
      </c>
      <c r="D539">
        <v>1</v>
      </c>
      <c r="E539">
        <v>19803198</v>
      </c>
      <c r="F539">
        <v>84</v>
      </c>
      <c r="G539">
        <v>0</v>
      </c>
    </row>
    <row r="540" spans="1:7" x14ac:dyDescent="0.3">
      <c r="A540" s="38">
        <v>42677</v>
      </c>
      <c r="B540" t="s">
        <v>41</v>
      </c>
      <c r="C540" t="s">
        <v>25</v>
      </c>
      <c r="D540">
        <v>1</v>
      </c>
      <c r="E540">
        <v>19044027</v>
      </c>
      <c r="F540">
        <v>122</v>
      </c>
      <c r="G540">
        <v>4</v>
      </c>
    </row>
    <row r="541" spans="1:7" x14ac:dyDescent="0.3">
      <c r="A541" s="38">
        <v>42677</v>
      </c>
      <c r="B541" t="s">
        <v>332</v>
      </c>
      <c r="C541" t="s">
        <v>22</v>
      </c>
      <c r="D541">
        <v>1</v>
      </c>
      <c r="E541">
        <v>16543211</v>
      </c>
      <c r="F541">
        <v>82</v>
      </c>
      <c r="G541">
        <v>0</v>
      </c>
    </row>
    <row r="542" spans="1:7" x14ac:dyDescent="0.3">
      <c r="A542" s="38">
        <v>42677</v>
      </c>
      <c r="B542" t="s">
        <v>125</v>
      </c>
      <c r="C542" t="s">
        <v>23</v>
      </c>
      <c r="D542">
        <v>1</v>
      </c>
      <c r="E542">
        <v>16170083</v>
      </c>
      <c r="F542">
        <v>110</v>
      </c>
      <c r="G542">
        <v>1</v>
      </c>
    </row>
    <row r="543" spans="1:7" x14ac:dyDescent="0.3">
      <c r="A543" s="38">
        <v>42677</v>
      </c>
      <c r="B543" t="s">
        <v>129</v>
      </c>
      <c r="C543" t="s">
        <v>20</v>
      </c>
      <c r="D543">
        <v>1</v>
      </c>
      <c r="E543">
        <v>3991219</v>
      </c>
      <c r="F543">
        <v>19</v>
      </c>
      <c r="G543">
        <v>0</v>
      </c>
    </row>
    <row r="544" spans="1:7" x14ac:dyDescent="0.3">
      <c r="A544" s="38">
        <v>42677</v>
      </c>
      <c r="B544" t="s">
        <v>67</v>
      </c>
      <c r="C544" t="s">
        <v>26</v>
      </c>
      <c r="D544">
        <v>1</v>
      </c>
      <c r="E544">
        <v>20207432</v>
      </c>
      <c r="F544">
        <v>103</v>
      </c>
      <c r="G544">
        <v>1</v>
      </c>
    </row>
    <row r="545" spans="1:7" x14ac:dyDescent="0.3">
      <c r="A545" s="38">
        <v>42677</v>
      </c>
      <c r="B545" t="s">
        <v>117</v>
      </c>
      <c r="C545" t="s">
        <v>22</v>
      </c>
      <c r="D545">
        <v>1</v>
      </c>
      <c r="E545">
        <v>20115538</v>
      </c>
      <c r="F545">
        <v>79</v>
      </c>
      <c r="G545">
        <v>0</v>
      </c>
    </row>
    <row r="546" spans="1:7" x14ac:dyDescent="0.3">
      <c r="A546" s="38">
        <v>42677</v>
      </c>
      <c r="B546" t="s">
        <v>102</v>
      </c>
      <c r="C546" t="s">
        <v>26</v>
      </c>
      <c r="D546">
        <v>1</v>
      </c>
      <c r="E546">
        <v>17272872</v>
      </c>
      <c r="F546">
        <v>95</v>
      </c>
      <c r="G546">
        <v>0</v>
      </c>
    </row>
    <row r="547" spans="1:7" x14ac:dyDescent="0.3">
      <c r="A547" s="38">
        <v>42677</v>
      </c>
      <c r="B547" t="s">
        <v>49</v>
      </c>
      <c r="C547" t="s">
        <v>26</v>
      </c>
      <c r="D547">
        <v>1</v>
      </c>
      <c r="E547">
        <v>16826242</v>
      </c>
      <c r="F547">
        <v>112</v>
      </c>
      <c r="G547">
        <v>2</v>
      </c>
    </row>
    <row r="548" spans="1:7" x14ac:dyDescent="0.3">
      <c r="A548" s="38">
        <v>42677</v>
      </c>
      <c r="B548" t="s">
        <v>115</v>
      </c>
      <c r="C548" t="s">
        <v>22</v>
      </c>
      <c r="D548">
        <v>1</v>
      </c>
      <c r="E548">
        <v>18118951</v>
      </c>
      <c r="F548">
        <v>121</v>
      </c>
      <c r="G548">
        <v>2</v>
      </c>
    </row>
    <row r="549" spans="1:7" x14ac:dyDescent="0.3">
      <c r="A549" s="38">
        <v>42677</v>
      </c>
      <c r="B549" t="s">
        <v>104</v>
      </c>
      <c r="C549" t="s">
        <v>22</v>
      </c>
      <c r="D549">
        <v>1</v>
      </c>
      <c r="E549">
        <v>14335631</v>
      </c>
      <c r="F549">
        <v>71</v>
      </c>
      <c r="G549">
        <v>3</v>
      </c>
    </row>
    <row r="550" spans="1:7" x14ac:dyDescent="0.3">
      <c r="A550" s="38">
        <v>42677</v>
      </c>
      <c r="B550" t="s">
        <v>121</v>
      </c>
      <c r="C550" t="s">
        <v>26</v>
      </c>
      <c r="D550">
        <v>1</v>
      </c>
      <c r="E550">
        <v>1518378.0000000021</v>
      </c>
      <c r="F550">
        <v>14</v>
      </c>
      <c r="G550">
        <v>0</v>
      </c>
    </row>
    <row r="551" spans="1:7" x14ac:dyDescent="0.3">
      <c r="A551" s="38">
        <v>42677</v>
      </c>
      <c r="B551" t="s">
        <v>119</v>
      </c>
      <c r="C551" t="s">
        <v>26</v>
      </c>
      <c r="D551">
        <v>1</v>
      </c>
      <c r="E551">
        <v>15925698</v>
      </c>
      <c r="F551">
        <v>143</v>
      </c>
      <c r="G551">
        <v>0</v>
      </c>
    </row>
    <row r="552" spans="1:7" x14ac:dyDescent="0.3">
      <c r="A552" s="38">
        <v>42677</v>
      </c>
      <c r="B552" t="s">
        <v>120</v>
      </c>
      <c r="C552" t="s">
        <v>23</v>
      </c>
      <c r="D552">
        <v>1</v>
      </c>
      <c r="E552">
        <v>19060277</v>
      </c>
      <c r="F552">
        <v>92</v>
      </c>
      <c r="G552">
        <v>1</v>
      </c>
    </row>
    <row r="553" spans="1:7" x14ac:dyDescent="0.3">
      <c r="A553" s="38">
        <v>42677</v>
      </c>
      <c r="B553" t="s">
        <v>127</v>
      </c>
      <c r="C553" t="s">
        <v>21</v>
      </c>
      <c r="D553">
        <v>1</v>
      </c>
      <c r="E553">
        <v>13292759</v>
      </c>
      <c r="F553">
        <v>84</v>
      </c>
      <c r="G553">
        <v>0</v>
      </c>
    </row>
    <row r="554" spans="1:7" x14ac:dyDescent="0.3">
      <c r="A554" s="38">
        <v>42677</v>
      </c>
      <c r="B554" t="s">
        <v>95</v>
      </c>
      <c r="C554" t="s">
        <v>23</v>
      </c>
      <c r="D554">
        <v>1</v>
      </c>
      <c r="E554">
        <v>17331683</v>
      </c>
      <c r="F554">
        <v>84</v>
      </c>
      <c r="G554">
        <v>3</v>
      </c>
    </row>
    <row r="555" spans="1:7" x14ac:dyDescent="0.3">
      <c r="A555" s="38">
        <v>42677</v>
      </c>
      <c r="B555" t="s">
        <v>96</v>
      </c>
      <c r="C555" t="s">
        <v>23</v>
      </c>
      <c r="D555">
        <v>1</v>
      </c>
      <c r="E555">
        <v>18366954</v>
      </c>
      <c r="F555">
        <v>84</v>
      </c>
      <c r="G555">
        <v>0</v>
      </c>
    </row>
    <row r="556" spans="1:7" x14ac:dyDescent="0.3">
      <c r="A556" s="38">
        <v>42677</v>
      </c>
      <c r="B556" t="s">
        <v>99</v>
      </c>
      <c r="C556" t="s">
        <v>24</v>
      </c>
      <c r="D556">
        <v>1</v>
      </c>
      <c r="E556">
        <v>17976675</v>
      </c>
      <c r="F556">
        <v>74</v>
      </c>
      <c r="G556">
        <v>0</v>
      </c>
    </row>
    <row r="557" spans="1:7" x14ac:dyDescent="0.3">
      <c r="A557" s="38">
        <v>42677</v>
      </c>
      <c r="B557" t="s">
        <v>100</v>
      </c>
      <c r="C557" t="s">
        <v>24</v>
      </c>
      <c r="D557">
        <v>1</v>
      </c>
      <c r="E557">
        <v>18411492</v>
      </c>
      <c r="F557">
        <v>99</v>
      </c>
      <c r="G557">
        <v>0</v>
      </c>
    </row>
    <row r="558" spans="1:7" x14ac:dyDescent="0.3">
      <c r="A558" s="38">
        <v>42677</v>
      </c>
      <c r="B558" t="s">
        <v>109</v>
      </c>
      <c r="C558" t="s">
        <v>24</v>
      </c>
      <c r="D558">
        <v>1</v>
      </c>
      <c r="E558">
        <v>16283626</v>
      </c>
      <c r="F558">
        <v>80</v>
      </c>
      <c r="G558">
        <v>4</v>
      </c>
    </row>
    <row r="559" spans="1:7" x14ac:dyDescent="0.3">
      <c r="A559" s="38">
        <v>42677</v>
      </c>
      <c r="B559" t="s">
        <v>57</v>
      </c>
      <c r="C559" t="s">
        <v>25</v>
      </c>
      <c r="D559">
        <v>1</v>
      </c>
      <c r="E559">
        <v>16729812</v>
      </c>
      <c r="F559">
        <v>68</v>
      </c>
      <c r="G559">
        <v>1</v>
      </c>
    </row>
    <row r="560" spans="1:7" x14ac:dyDescent="0.3">
      <c r="A560" s="38">
        <v>42677</v>
      </c>
      <c r="B560" t="s">
        <v>82</v>
      </c>
      <c r="C560" t="s">
        <v>25</v>
      </c>
      <c r="D560">
        <v>1</v>
      </c>
      <c r="E560">
        <v>8488587</v>
      </c>
      <c r="F560">
        <v>34</v>
      </c>
      <c r="G560">
        <v>1</v>
      </c>
    </row>
    <row r="561" spans="1:7" x14ac:dyDescent="0.3">
      <c r="A561" s="38">
        <v>42677</v>
      </c>
      <c r="B561" t="s">
        <v>62</v>
      </c>
      <c r="C561" t="s">
        <v>21</v>
      </c>
      <c r="D561">
        <v>1</v>
      </c>
      <c r="E561">
        <v>16261626</v>
      </c>
      <c r="F561">
        <v>80</v>
      </c>
      <c r="G561">
        <v>0</v>
      </c>
    </row>
    <row r="562" spans="1:7" x14ac:dyDescent="0.3">
      <c r="A562" s="38">
        <v>42677</v>
      </c>
      <c r="B562" t="s">
        <v>71</v>
      </c>
      <c r="C562" t="s">
        <v>23</v>
      </c>
      <c r="D562">
        <v>1</v>
      </c>
      <c r="E562">
        <v>14862192</v>
      </c>
      <c r="F562">
        <v>92</v>
      </c>
      <c r="G562">
        <v>1</v>
      </c>
    </row>
    <row r="563" spans="1:7" x14ac:dyDescent="0.3">
      <c r="A563" s="38">
        <v>42677</v>
      </c>
      <c r="B563" t="s">
        <v>43</v>
      </c>
      <c r="C563" t="s">
        <v>26</v>
      </c>
      <c r="D563">
        <v>1</v>
      </c>
      <c r="E563">
        <v>5864444</v>
      </c>
      <c r="F563">
        <v>41</v>
      </c>
      <c r="G563">
        <v>0</v>
      </c>
    </row>
    <row r="564" spans="1:7" x14ac:dyDescent="0.3">
      <c r="A564" s="38">
        <v>42676</v>
      </c>
      <c r="B564" t="s">
        <v>109</v>
      </c>
      <c r="C564" t="s">
        <v>24</v>
      </c>
      <c r="D564">
        <v>1</v>
      </c>
      <c r="E564">
        <v>7534192</v>
      </c>
      <c r="F564">
        <v>61</v>
      </c>
      <c r="G564">
        <v>1</v>
      </c>
    </row>
    <row r="565" spans="1:7" x14ac:dyDescent="0.3">
      <c r="A565" s="38">
        <v>42684</v>
      </c>
      <c r="B565" t="s">
        <v>68</v>
      </c>
      <c r="C565" t="s">
        <v>25</v>
      </c>
      <c r="D565">
        <v>1</v>
      </c>
      <c r="E565">
        <v>16328134</v>
      </c>
      <c r="F565">
        <v>71</v>
      </c>
      <c r="G565">
        <v>3</v>
      </c>
    </row>
    <row r="566" spans="1:7" x14ac:dyDescent="0.3">
      <c r="A566" s="38">
        <v>42675</v>
      </c>
      <c r="B566" t="s">
        <v>51</v>
      </c>
      <c r="C566" t="s">
        <v>23</v>
      </c>
      <c r="D566">
        <v>1</v>
      </c>
      <c r="E566">
        <v>2424499</v>
      </c>
      <c r="F566">
        <v>34</v>
      </c>
      <c r="G566">
        <v>0</v>
      </c>
    </row>
    <row r="567" spans="1:7" x14ac:dyDescent="0.3">
      <c r="A567" s="38">
        <v>42675</v>
      </c>
      <c r="B567" t="s">
        <v>113</v>
      </c>
      <c r="C567" t="s">
        <v>23</v>
      </c>
      <c r="D567">
        <v>1</v>
      </c>
      <c r="E567">
        <v>4681845</v>
      </c>
      <c r="F567">
        <v>29</v>
      </c>
      <c r="G567">
        <v>0</v>
      </c>
    </row>
    <row r="568" spans="1:7" x14ac:dyDescent="0.3">
      <c r="A568" s="38">
        <v>42675</v>
      </c>
      <c r="B568" t="s">
        <v>112</v>
      </c>
      <c r="C568" t="s">
        <v>23</v>
      </c>
      <c r="D568">
        <v>1</v>
      </c>
      <c r="E568">
        <v>3953924</v>
      </c>
      <c r="F568">
        <v>17</v>
      </c>
      <c r="G568">
        <v>0</v>
      </c>
    </row>
    <row r="569" spans="1:7" x14ac:dyDescent="0.3">
      <c r="A569" s="38">
        <v>42675</v>
      </c>
      <c r="B569" t="s">
        <v>111</v>
      </c>
      <c r="C569" t="s">
        <v>23</v>
      </c>
      <c r="D569">
        <v>1</v>
      </c>
      <c r="E569">
        <v>4156676</v>
      </c>
      <c r="F569">
        <v>28</v>
      </c>
      <c r="G569">
        <v>1</v>
      </c>
    </row>
    <row r="570" spans="1:7" x14ac:dyDescent="0.3">
      <c r="A570" s="38">
        <v>42675</v>
      </c>
      <c r="B570" t="s">
        <v>52</v>
      </c>
      <c r="C570" t="s">
        <v>23</v>
      </c>
      <c r="D570">
        <v>1</v>
      </c>
      <c r="E570">
        <v>4894689</v>
      </c>
      <c r="F570">
        <v>12</v>
      </c>
      <c r="G570">
        <v>0</v>
      </c>
    </row>
    <row r="571" spans="1:7" x14ac:dyDescent="0.3">
      <c r="A571" s="38">
        <v>42676</v>
      </c>
      <c r="B571" t="s">
        <v>75</v>
      </c>
      <c r="C571" t="s">
        <v>20</v>
      </c>
      <c r="D571">
        <v>1</v>
      </c>
      <c r="E571">
        <v>9534952</v>
      </c>
      <c r="F571">
        <v>59</v>
      </c>
      <c r="G571">
        <v>1</v>
      </c>
    </row>
    <row r="572" spans="1:7" x14ac:dyDescent="0.3">
      <c r="A572" s="38">
        <v>42676</v>
      </c>
      <c r="B572" t="s">
        <v>72</v>
      </c>
      <c r="C572" t="s">
        <v>20</v>
      </c>
      <c r="D572">
        <v>1</v>
      </c>
      <c r="E572">
        <v>18690015</v>
      </c>
      <c r="F572">
        <v>123</v>
      </c>
      <c r="G572">
        <v>3</v>
      </c>
    </row>
    <row r="573" spans="1:7" x14ac:dyDescent="0.3">
      <c r="A573" s="38">
        <v>42676</v>
      </c>
      <c r="B573" t="s">
        <v>71</v>
      </c>
      <c r="C573" t="s">
        <v>23</v>
      </c>
      <c r="D573">
        <v>1</v>
      </c>
      <c r="E573">
        <v>16908635</v>
      </c>
      <c r="F573">
        <v>95</v>
      </c>
      <c r="G573">
        <v>2</v>
      </c>
    </row>
    <row r="574" spans="1:7" x14ac:dyDescent="0.3">
      <c r="A574" s="38">
        <v>42676</v>
      </c>
      <c r="B574" t="s">
        <v>43</v>
      </c>
      <c r="C574" t="s">
        <v>26</v>
      </c>
      <c r="D574">
        <v>1</v>
      </c>
      <c r="E574">
        <v>1133280</v>
      </c>
      <c r="F574">
        <v>12</v>
      </c>
      <c r="G574">
        <v>0</v>
      </c>
    </row>
    <row r="575" spans="1:7" x14ac:dyDescent="0.3">
      <c r="A575" s="38">
        <v>42676</v>
      </c>
      <c r="B575" t="s">
        <v>116</v>
      </c>
      <c r="C575" t="s">
        <v>23</v>
      </c>
      <c r="D575">
        <v>1</v>
      </c>
      <c r="E575">
        <v>15857073</v>
      </c>
      <c r="F575">
        <v>66</v>
      </c>
      <c r="G575">
        <v>1</v>
      </c>
    </row>
    <row r="576" spans="1:7" x14ac:dyDescent="0.3">
      <c r="A576" s="38">
        <v>42676</v>
      </c>
      <c r="B576" t="s">
        <v>105</v>
      </c>
      <c r="C576" t="s">
        <v>21</v>
      </c>
      <c r="D576">
        <v>1</v>
      </c>
      <c r="E576">
        <v>15333436</v>
      </c>
      <c r="F576">
        <v>77</v>
      </c>
      <c r="G576">
        <v>1</v>
      </c>
    </row>
    <row r="577" spans="1:7" x14ac:dyDescent="0.3">
      <c r="A577" s="38">
        <v>42676</v>
      </c>
      <c r="B577" t="s">
        <v>53</v>
      </c>
      <c r="C577" t="s">
        <v>26</v>
      </c>
      <c r="D577">
        <v>1</v>
      </c>
      <c r="E577">
        <v>16641823</v>
      </c>
      <c r="F577">
        <v>89</v>
      </c>
      <c r="G577">
        <v>1</v>
      </c>
    </row>
    <row r="578" spans="1:7" x14ac:dyDescent="0.3">
      <c r="A578" s="38">
        <v>42676</v>
      </c>
      <c r="B578" t="s">
        <v>77</v>
      </c>
      <c r="C578" t="s">
        <v>20</v>
      </c>
      <c r="D578">
        <v>1</v>
      </c>
      <c r="E578">
        <v>10407693</v>
      </c>
      <c r="F578">
        <v>47</v>
      </c>
      <c r="G578">
        <v>2</v>
      </c>
    </row>
    <row r="579" spans="1:7" x14ac:dyDescent="0.3">
      <c r="A579" s="38">
        <v>42676</v>
      </c>
      <c r="B579" t="s">
        <v>78</v>
      </c>
      <c r="C579" t="s">
        <v>20</v>
      </c>
      <c r="D579">
        <v>1</v>
      </c>
      <c r="E579">
        <v>8575042</v>
      </c>
      <c r="F579">
        <v>43</v>
      </c>
      <c r="G579">
        <v>1</v>
      </c>
    </row>
    <row r="580" spans="1:7" x14ac:dyDescent="0.3">
      <c r="A580" s="38">
        <v>42676</v>
      </c>
      <c r="B580" t="s">
        <v>46</v>
      </c>
      <c r="C580" t="s">
        <v>20</v>
      </c>
      <c r="D580">
        <v>1</v>
      </c>
      <c r="E580">
        <v>16718402</v>
      </c>
      <c r="F580">
        <v>75</v>
      </c>
      <c r="G580">
        <v>1</v>
      </c>
    </row>
    <row r="581" spans="1:7" x14ac:dyDescent="0.3">
      <c r="A581" s="38">
        <v>42676</v>
      </c>
      <c r="B581" t="s">
        <v>47</v>
      </c>
      <c r="C581" t="s">
        <v>20</v>
      </c>
      <c r="D581">
        <v>1</v>
      </c>
      <c r="E581">
        <v>8824252</v>
      </c>
      <c r="F581">
        <v>44</v>
      </c>
      <c r="G581">
        <v>0</v>
      </c>
    </row>
    <row r="582" spans="1:7" x14ac:dyDescent="0.3">
      <c r="A582" s="38">
        <v>42676</v>
      </c>
      <c r="B582" t="s">
        <v>45</v>
      </c>
      <c r="C582" t="s">
        <v>20</v>
      </c>
      <c r="D582">
        <v>1</v>
      </c>
      <c r="E582">
        <v>14548249</v>
      </c>
      <c r="F582">
        <v>55</v>
      </c>
      <c r="G582">
        <v>2</v>
      </c>
    </row>
    <row r="583" spans="1:7" x14ac:dyDescent="0.3">
      <c r="A583" s="38">
        <v>42676</v>
      </c>
      <c r="B583" t="s">
        <v>121</v>
      </c>
      <c r="C583" t="s">
        <v>26</v>
      </c>
      <c r="D583">
        <v>1</v>
      </c>
      <c r="E583">
        <v>16780105</v>
      </c>
      <c r="F583">
        <v>76</v>
      </c>
      <c r="G583">
        <v>1</v>
      </c>
    </row>
    <row r="584" spans="1:7" x14ac:dyDescent="0.3">
      <c r="A584" s="38">
        <v>42676</v>
      </c>
      <c r="B584" t="s">
        <v>130</v>
      </c>
      <c r="C584" t="s">
        <v>22</v>
      </c>
      <c r="D584">
        <v>1</v>
      </c>
      <c r="E584">
        <v>18238405</v>
      </c>
      <c r="F584">
        <v>70</v>
      </c>
      <c r="G584">
        <v>1</v>
      </c>
    </row>
    <row r="585" spans="1:7" x14ac:dyDescent="0.3">
      <c r="A585" s="38">
        <v>42676</v>
      </c>
      <c r="B585" t="s">
        <v>41</v>
      </c>
      <c r="C585" t="s">
        <v>25</v>
      </c>
      <c r="D585">
        <v>1</v>
      </c>
      <c r="E585">
        <v>1625728.0000000009</v>
      </c>
      <c r="F585">
        <v>19</v>
      </c>
      <c r="G585">
        <v>1</v>
      </c>
    </row>
    <row r="586" spans="1:7" x14ac:dyDescent="0.3">
      <c r="A586" s="38">
        <v>42676</v>
      </c>
      <c r="B586" t="s">
        <v>119</v>
      </c>
      <c r="C586" t="s">
        <v>26</v>
      </c>
      <c r="D586">
        <v>1</v>
      </c>
      <c r="E586">
        <v>6748494</v>
      </c>
      <c r="F586">
        <v>35</v>
      </c>
      <c r="G586">
        <v>0</v>
      </c>
    </row>
    <row r="587" spans="1:7" x14ac:dyDescent="0.3">
      <c r="A587" s="38">
        <v>42676</v>
      </c>
      <c r="B587" t="s">
        <v>332</v>
      </c>
      <c r="C587" t="s">
        <v>22</v>
      </c>
      <c r="D587">
        <v>1</v>
      </c>
      <c r="E587">
        <v>16115192</v>
      </c>
      <c r="F587">
        <v>95</v>
      </c>
      <c r="G587">
        <v>0</v>
      </c>
    </row>
    <row r="588" spans="1:7" x14ac:dyDescent="0.3">
      <c r="A588" s="38">
        <v>42676</v>
      </c>
      <c r="B588" t="s">
        <v>120</v>
      </c>
      <c r="C588" t="s">
        <v>23</v>
      </c>
      <c r="D588">
        <v>1</v>
      </c>
      <c r="E588">
        <v>21791642</v>
      </c>
      <c r="F588">
        <v>98</v>
      </c>
      <c r="G588">
        <v>1</v>
      </c>
    </row>
    <row r="589" spans="1:7" x14ac:dyDescent="0.3">
      <c r="A589" s="38">
        <v>42676</v>
      </c>
      <c r="B589" t="s">
        <v>127</v>
      </c>
      <c r="C589" t="s">
        <v>21</v>
      </c>
      <c r="D589">
        <v>1</v>
      </c>
      <c r="E589">
        <v>14734984</v>
      </c>
      <c r="F589">
        <v>57</v>
      </c>
      <c r="G589">
        <v>1</v>
      </c>
    </row>
    <row r="590" spans="1:7" x14ac:dyDescent="0.3">
      <c r="A590" s="38">
        <v>42676</v>
      </c>
      <c r="B590" t="s">
        <v>125</v>
      </c>
      <c r="C590" t="s">
        <v>23</v>
      </c>
      <c r="D590">
        <v>1</v>
      </c>
      <c r="E590">
        <v>16934447</v>
      </c>
      <c r="F590">
        <v>137</v>
      </c>
      <c r="G590">
        <v>0</v>
      </c>
    </row>
    <row r="591" spans="1:7" x14ac:dyDescent="0.3">
      <c r="A591" s="38">
        <v>42676</v>
      </c>
      <c r="B591" t="s">
        <v>129</v>
      </c>
      <c r="C591" t="s">
        <v>20</v>
      </c>
      <c r="D591">
        <v>1</v>
      </c>
      <c r="E591">
        <v>14764430</v>
      </c>
      <c r="F591">
        <v>58</v>
      </c>
      <c r="G591">
        <v>3</v>
      </c>
    </row>
    <row r="592" spans="1:7" x14ac:dyDescent="0.3">
      <c r="A592" s="38">
        <v>42676</v>
      </c>
      <c r="B592" t="s">
        <v>67</v>
      </c>
      <c r="C592" t="s">
        <v>26</v>
      </c>
      <c r="D592">
        <v>1</v>
      </c>
      <c r="E592">
        <v>18805984</v>
      </c>
      <c r="F592">
        <v>89</v>
      </c>
      <c r="G592">
        <v>1</v>
      </c>
    </row>
    <row r="593" spans="1:7" x14ac:dyDescent="0.3">
      <c r="A593" s="38">
        <v>42676</v>
      </c>
      <c r="B593" t="s">
        <v>66</v>
      </c>
      <c r="C593" t="s">
        <v>25</v>
      </c>
      <c r="D593">
        <v>1</v>
      </c>
      <c r="E593">
        <v>14521054</v>
      </c>
      <c r="F593">
        <v>100</v>
      </c>
      <c r="G593">
        <v>3</v>
      </c>
    </row>
    <row r="594" spans="1:7" x14ac:dyDescent="0.3">
      <c r="A594" s="38">
        <v>42676</v>
      </c>
      <c r="B594" t="s">
        <v>113</v>
      </c>
      <c r="C594" t="s">
        <v>23</v>
      </c>
      <c r="D594">
        <v>1</v>
      </c>
      <c r="E594">
        <v>22503414</v>
      </c>
      <c r="F594">
        <v>108</v>
      </c>
      <c r="G594">
        <v>2</v>
      </c>
    </row>
    <row r="595" spans="1:7" x14ac:dyDescent="0.3">
      <c r="A595" s="38">
        <v>42676</v>
      </c>
      <c r="B595" t="s">
        <v>63</v>
      </c>
      <c r="C595" t="s">
        <v>26</v>
      </c>
      <c r="D595">
        <v>1</v>
      </c>
      <c r="E595">
        <v>19284625</v>
      </c>
      <c r="F595">
        <v>92</v>
      </c>
      <c r="G595">
        <v>0</v>
      </c>
    </row>
    <row r="596" spans="1:7" x14ac:dyDescent="0.3">
      <c r="A596" s="38">
        <v>42676</v>
      </c>
      <c r="B596" t="s">
        <v>101</v>
      </c>
      <c r="C596" t="s">
        <v>20</v>
      </c>
      <c r="D596">
        <v>1</v>
      </c>
      <c r="E596">
        <v>15560150</v>
      </c>
      <c r="F596">
        <v>110</v>
      </c>
      <c r="G596">
        <v>2</v>
      </c>
    </row>
    <row r="597" spans="1:7" x14ac:dyDescent="0.3">
      <c r="A597" s="38">
        <v>42676</v>
      </c>
      <c r="B597" t="s">
        <v>94</v>
      </c>
      <c r="C597" t="s">
        <v>20</v>
      </c>
      <c r="D597">
        <v>1</v>
      </c>
      <c r="E597">
        <v>17511736</v>
      </c>
      <c r="F597">
        <v>97</v>
      </c>
      <c r="G597">
        <v>2</v>
      </c>
    </row>
    <row r="598" spans="1:7" x14ac:dyDescent="0.3">
      <c r="A598" s="38">
        <v>42676</v>
      </c>
      <c r="B598" t="s">
        <v>95</v>
      </c>
      <c r="C598" t="s">
        <v>23</v>
      </c>
      <c r="D598">
        <v>1</v>
      </c>
      <c r="E598">
        <v>18700151</v>
      </c>
      <c r="F598">
        <v>84</v>
      </c>
      <c r="G598">
        <v>0</v>
      </c>
    </row>
    <row r="599" spans="1:7" x14ac:dyDescent="0.3">
      <c r="A599" s="38">
        <v>42676</v>
      </c>
      <c r="B599" t="s">
        <v>96</v>
      </c>
      <c r="C599" t="s">
        <v>23</v>
      </c>
      <c r="D599">
        <v>1</v>
      </c>
      <c r="E599">
        <v>18494734</v>
      </c>
      <c r="F599">
        <v>82</v>
      </c>
      <c r="G599">
        <v>1</v>
      </c>
    </row>
    <row r="600" spans="1:7" x14ac:dyDescent="0.3">
      <c r="A600" s="38">
        <v>42676</v>
      </c>
      <c r="B600" t="s">
        <v>97</v>
      </c>
      <c r="C600" t="s">
        <v>20</v>
      </c>
      <c r="D600">
        <v>1</v>
      </c>
      <c r="E600">
        <v>18912263</v>
      </c>
      <c r="F600">
        <v>86</v>
      </c>
      <c r="G600">
        <v>2</v>
      </c>
    </row>
    <row r="601" spans="1:7" x14ac:dyDescent="0.3">
      <c r="A601" s="38">
        <v>42676</v>
      </c>
      <c r="B601" t="s">
        <v>98</v>
      </c>
      <c r="C601" t="s">
        <v>23</v>
      </c>
      <c r="D601">
        <v>1</v>
      </c>
      <c r="E601">
        <v>16833127</v>
      </c>
      <c r="F601">
        <v>110</v>
      </c>
      <c r="G601">
        <v>2</v>
      </c>
    </row>
    <row r="602" spans="1:7" x14ac:dyDescent="0.3">
      <c r="A602" s="38">
        <v>42676</v>
      </c>
      <c r="B602" t="s">
        <v>99</v>
      </c>
      <c r="C602" t="s">
        <v>24</v>
      </c>
      <c r="D602">
        <v>1</v>
      </c>
      <c r="E602">
        <v>17874521</v>
      </c>
      <c r="F602">
        <v>85</v>
      </c>
      <c r="G602">
        <v>3</v>
      </c>
    </row>
    <row r="603" spans="1:7" x14ac:dyDescent="0.3">
      <c r="A603" s="38">
        <v>42676</v>
      </c>
      <c r="B603" t="s">
        <v>100</v>
      </c>
      <c r="C603" t="s">
        <v>24</v>
      </c>
      <c r="D603">
        <v>1</v>
      </c>
      <c r="E603">
        <v>14576150</v>
      </c>
      <c r="F603">
        <v>51</v>
      </c>
      <c r="G603">
        <v>1</v>
      </c>
    </row>
    <row r="604" spans="1:7" x14ac:dyDescent="0.3">
      <c r="A604" s="38">
        <v>42676</v>
      </c>
      <c r="B604" t="s">
        <v>56</v>
      </c>
      <c r="C604" t="s">
        <v>26</v>
      </c>
      <c r="D604">
        <v>1</v>
      </c>
      <c r="E604">
        <v>20571193</v>
      </c>
      <c r="F604">
        <v>127</v>
      </c>
      <c r="G604">
        <v>1</v>
      </c>
    </row>
    <row r="605" spans="1:7" x14ac:dyDescent="0.3">
      <c r="A605" s="38">
        <v>42676</v>
      </c>
      <c r="B605" t="s">
        <v>108</v>
      </c>
      <c r="C605" t="s">
        <v>20</v>
      </c>
      <c r="D605">
        <v>1</v>
      </c>
      <c r="E605">
        <v>8707439</v>
      </c>
      <c r="F605">
        <v>42</v>
      </c>
      <c r="G605">
        <v>1</v>
      </c>
    </row>
    <row r="606" spans="1:7" x14ac:dyDescent="0.3">
      <c r="A606" s="38">
        <v>42676</v>
      </c>
      <c r="B606" t="s">
        <v>84</v>
      </c>
      <c r="C606" t="s">
        <v>20</v>
      </c>
      <c r="D606">
        <v>1</v>
      </c>
      <c r="E606">
        <v>19266528</v>
      </c>
      <c r="F606">
        <v>60</v>
      </c>
      <c r="G606">
        <v>1</v>
      </c>
    </row>
    <row r="607" spans="1:7" x14ac:dyDescent="0.3">
      <c r="A607" s="38">
        <v>42676</v>
      </c>
      <c r="B607" t="s">
        <v>85</v>
      </c>
      <c r="C607" t="s">
        <v>23</v>
      </c>
      <c r="D607">
        <v>1</v>
      </c>
      <c r="E607">
        <v>18620761</v>
      </c>
      <c r="F607">
        <v>103</v>
      </c>
      <c r="G607">
        <v>0</v>
      </c>
    </row>
    <row r="608" spans="1:7" x14ac:dyDescent="0.3">
      <c r="A608" s="38">
        <v>42676</v>
      </c>
      <c r="B608" t="s">
        <v>70</v>
      </c>
      <c r="C608" t="s">
        <v>20</v>
      </c>
      <c r="D608">
        <v>1</v>
      </c>
      <c r="E608">
        <v>17551450</v>
      </c>
      <c r="F608">
        <v>107</v>
      </c>
      <c r="G608">
        <v>0</v>
      </c>
    </row>
    <row r="609" spans="1:7" x14ac:dyDescent="0.3">
      <c r="A609" s="38">
        <v>42676</v>
      </c>
      <c r="B609" t="s">
        <v>112</v>
      </c>
      <c r="C609" t="s">
        <v>23</v>
      </c>
      <c r="D609">
        <v>1</v>
      </c>
      <c r="E609">
        <v>14513216</v>
      </c>
      <c r="F609">
        <v>107</v>
      </c>
      <c r="G609">
        <v>2</v>
      </c>
    </row>
    <row r="610" spans="1:7" x14ac:dyDescent="0.3">
      <c r="A610" s="38">
        <v>42676</v>
      </c>
      <c r="B610" t="s">
        <v>111</v>
      </c>
      <c r="C610" t="s">
        <v>23</v>
      </c>
      <c r="D610">
        <v>1</v>
      </c>
      <c r="E610">
        <v>21850786</v>
      </c>
      <c r="F610">
        <v>141</v>
      </c>
      <c r="G610">
        <v>0</v>
      </c>
    </row>
    <row r="611" spans="1:7" x14ac:dyDescent="0.3">
      <c r="A611" s="38">
        <v>42676</v>
      </c>
      <c r="B611" t="s">
        <v>52</v>
      </c>
      <c r="C611" t="s">
        <v>23</v>
      </c>
      <c r="D611">
        <v>1</v>
      </c>
      <c r="E611">
        <v>20864200</v>
      </c>
      <c r="F611">
        <v>110</v>
      </c>
      <c r="G611">
        <v>0</v>
      </c>
    </row>
    <row r="612" spans="1:7" x14ac:dyDescent="0.3">
      <c r="A612" s="38">
        <v>42676</v>
      </c>
      <c r="B612" t="s">
        <v>58</v>
      </c>
      <c r="C612" t="s">
        <v>20</v>
      </c>
      <c r="D612">
        <v>1</v>
      </c>
      <c r="E612">
        <v>19252712</v>
      </c>
      <c r="F612">
        <v>96</v>
      </c>
      <c r="G612">
        <v>0</v>
      </c>
    </row>
    <row r="613" spans="1:7" x14ac:dyDescent="0.3">
      <c r="A613" s="38">
        <v>42676</v>
      </c>
      <c r="B613" t="s">
        <v>117</v>
      </c>
      <c r="C613" t="s">
        <v>22</v>
      </c>
      <c r="D613">
        <v>1</v>
      </c>
      <c r="E613">
        <v>20431329</v>
      </c>
      <c r="F613">
        <v>101</v>
      </c>
      <c r="G613">
        <v>2</v>
      </c>
    </row>
    <row r="614" spans="1:7" x14ac:dyDescent="0.3">
      <c r="A614" s="38">
        <v>42676</v>
      </c>
      <c r="B614" t="s">
        <v>334</v>
      </c>
      <c r="C614" t="s">
        <v>23</v>
      </c>
      <c r="D614">
        <v>1</v>
      </c>
      <c r="E614">
        <v>17718195</v>
      </c>
      <c r="F614">
        <v>79</v>
      </c>
      <c r="G614">
        <v>3</v>
      </c>
    </row>
    <row r="615" spans="1:7" x14ac:dyDescent="0.3">
      <c r="A615" s="38">
        <v>42676</v>
      </c>
      <c r="B615" t="s">
        <v>102</v>
      </c>
      <c r="C615" t="s">
        <v>26</v>
      </c>
      <c r="D615">
        <v>1</v>
      </c>
      <c r="E615">
        <v>14890424</v>
      </c>
      <c r="F615">
        <v>79</v>
      </c>
      <c r="G615">
        <v>1</v>
      </c>
    </row>
    <row r="616" spans="1:7" x14ac:dyDescent="0.3">
      <c r="A616" s="38">
        <v>42676</v>
      </c>
      <c r="B616" t="s">
        <v>331</v>
      </c>
      <c r="C616" t="s">
        <v>26</v>
      </c>
      <c r="D616">
        <v>1</v>
      </c>
      <c r="E616">
        <v>19033678</v>
      </c>
      <c r="F616">
        <v>91</v>
      </c>
      <c r="G616">
        <v>1</v>
      </c>
    </row>
    <row r="617" spans="1:7" x14ac:dyDescent="0.3">
      <c r="A617" s="38">
        <v>42676</v>
      </c>
      <c r="B617" t="s">
        <v>49</v>
      </c>
      <c r="C617" t="s">
        <v>26</v>
      </c>
      <c r="D617">
        <v>1</v>
      </c>
      <c r="E617">
        <v>15498221</v>
      </c>
      <c r="F617">
        <v>122</v>
      </c>
      <c r="G617">
        <v>1</v>
      </c>
    </row>
    <row r="618" spans="1:7" x14ac:dyDescent="0.3">
      <c r="A618" s="38">
        <v>42676</v>
      </c>
      <c r="B618" t="s">
        <v>122</v>
      </c>
      <c r="C618" t="s">
        <v>23</v>
      </c>
      <c r="D618">
        <v>1</v>
      </c>
      <c r="E618">
        <v>19866937</v>
      </c>
      <c r="F618">
        <v>106</v>
      </c>
      <c r="G618">
        <v>1</v>
      </c>
    </row>
    <row r="619" spans="1:7" x14ac:dyDescent="0.3">
      <c r="A619" s="38">
        <v>42676</v>
      </c>
      <c r="B619" t="s">
        <v>115</v>
      </c>
      <c r="C619" t="s">
        <v>22</v>
      </c>
      <c r="D619">
        <v>1</v>
      </c>
      <c r="E619">
        <v>19853047</v>
      </c>
      <c r="F619">
        <v>106</v>
      </c>
      <c r="G619">
        <v>2</v>
      </c>
    </row>
    <row r="620" spans="1:7" x14ac:dyDescent="0.3">
      <c r="A620" s="38">
        <v>42676</v>
      </c>
      <c r="B620" t="s">
        <v>104</v>
      </c>
      <c r="C620" t="s">
        <v>22</v>
      </c>
      <c r="D620">
        <v>1</v>
      </c>
      <c r="E620">
        <v>12599607</v>
      </c>
      <c r="F620">
        <v>45</v>
      </c>
      <c r="G620">
        <v>2</v>
      </c>
    </row>
    <row r="621" spans="1:7" x14ac:dyDescent="0.3">
      <c r="A621" s="38">
        <v>42676</v>
      </c>
      <c r="B621" t="s">
        <v>68</v>
      </c>
      <c r="C621" t="s">
        <v>25</v>
      </c>
      <c r="D621">
        <v>1</v>
      </c>
      <c r="E621">
        <v>7616942</v>
      </c>
      <c r="F621">
        <v>31</v>
      </c>
      <c r="G621">
        <v>1</v>
      </c>
    </row>
    <row r="622" spans="1:7" x14ac:dyDescent="0.3">
      <c r="A622" s="38">
        <v>42676</v>
      </c>
      <c r="B622" t="s">
        <v>88</v>
      </c>
      <c r="C622" t="s">
        <v>25</v>
      </c>
      <c r="D622">
        <v>1</v>
      </c>
      <c r="E622">
        <v>15815675</v>
      </c>
      <c r="F622">
        <v>78</v>
      </c>
      <c r="G622">
        <v>3</v>
      </c>
    </row>
    <row r="623" spans="1:7" x14ac:dyDescent="0.3">
      <c r="A623" s="38">
        <v>42676</v>
      </c>
      <c r="B623" t="s">
        <v>333</v>
      </c>
      <c r="C623" t="s">
        <v>23</v>
      </c>
      <c r="D623">
        <v>1</v>
      </c>
      <c r="E623">
        <v>18409156</v>
      </c>
      <c r="F623">
        <v>81</v>
      </c>
      <c r="G623">
        <v>0</v>
      </c>
    </row>
    <row r="624" spans="1:7" x14ac:dyDescent="0.3">
      <c r="A624" s="38">
        <v>42676</v>
      </c>
      <c r="B624" t="s">
        <v>55</v>
      </c>
      <c r="C624" t="s">
        <v>20</v>
      </c>
      <c r="D624">
        <v>1</v>
      </c>
      <c r="E624">
        <v>16499542</v>
      </c>
      <c r="F624">
        <v>79</v>
      </c>
      <c r="G624">
        <v>2</v>
      </c>
    </row>
    <row r="625" spans="1:7" x14ac:dyDescent="0.3">
      <c r="A625" s="38">
        <v>42676</v>
      </c>
      <c r="B625" t="s">
        <v>61</v>
      </c>
      <c r="C625" t="s">
        <v>20</v>
      </c>
      <c r="D625">
        <v>1</v>
      </c>
      <c r="E625">
        <v>11584391</v>
      </c>
      <c r="F625">
        <v>109</v>
      </c>
      <c r="G625">
        <v>0</v>
      </c>
    </row>
    <row r="626" spans="1:7" x14ac:dyDescent="0.3">
      <c r="A626" s="38">
        <v>42676</v>
      </c>
      <c r="B626" t="s">
        <v>57</v>
      </c>
      <c r="C626" t="s">
        <v>25</v>
      </c>
      <c r="D626">
        <v>1</v>
      </c>
      <c r="E626">
        <v>17736298</v>
      </c>
      <c r="F626">
        <v>119</v>
      </c>
      <c r="G626">
        <v>3</v>
      </c>
    </row>
    <row r="627" spans="1:7" x14ac:dyDescent="0.3">
      <c r="A627" s="38">
        <v>42676</v>
      </c>
      <c r="B627" t="s">
        <v>60</v>
      </c>
      <c r="C627" t="s">
        <v>24</v>
      </c>
      <c r="D627">
        <v>1</v>
      </c>
      <c r="E627">
        <v>19059720</v>
      </c>
      <c r="F627">
        <v>67</v>
      </c>
      <c r="G627">
        <v>2</v>
      </c>
    </row>
    <row r="628" spans="1:7" x14ac:dyDescent="0.3">
      <c r="A628" s="38">
        <v>42676</v>
      </c>
      <c r="B628" t="s">
        <v>128</v>
      </c>
      <c r="C628" t="s">
        <v>23</v>
      </c>
      <c r="D628">
        <v>1</v>
      </c>
      <c r="E628">
        <v>18099779</v>
      </c>
      <c r="F628">
        <v>89</v>
      </c>
      <c r="G628">
        <v>1</v>
      </c>
    </row>
    <row r="629" spans="1:7" x14ac:dyDescent="0.3">
      <c r="A629" s="38">
        <v>42676</v>
      </c>
      <c r="B629" t="s">
        <v>132</v>
      </c>
      <c r="C629" t="s">
        <v>20</v>
      </c>
      <c r="D629">
        <v>1</v>
      </c>
      <c r="E629">
        <v>15590199</v>
      </c>
      <c r="F629">
        <v>110</v>
      </c>
      <c r="G629">
        <v>4</v>
      </c>
    </row>
    <row r="630" spans="1:7" x14ac:dyDescent="0.3">
      <c r="A630" s="38">
        <v>42676</v>
      </c>
      <c r="B630" t="s">
        <v>80</v>
      </c>
      <c r="C630" t="s">
        <v>23</v>
      </c>
      <c r="D630">
        <v>1</v>
      </c>
      <c r="E630">
        <v>19035621</v>
      </c>
      <c r="F630">
        <v>188</v>
      </c>
      <c r="G630">
        <v>2</v>
      </c>
    </row>
    <row r="631" spans="1:7" x14ac:dyDescent="0.3">
      <c r="A631" s="38">
        <v>42676</v>
      </c>
      <c r="B631" t="s">
        <v>83</v>
      </c>
      <c r="C631" t="s">
        <v>25</v>
      </c>
      <c r="D631">
        <v>1</v>
      </c>
      <c r="E631">
        <v>21440185</v>
      </c>
      <c r="F631">
        <v>76</v>
      </c>
      <c r="G631">
        <v>0</v>
      </c>
    </row>
    <row r="632" spans="1:7" x14ac:dyDescent="0.3">
      <c r="A632" s="38">
        <v>42676</v>
      </c>
      <c r="B632" t="s">
        <v>82</v>
      </c>
      <c r="C632" t="s">
        <v>25</v>
      </c>
      <c r="D632">
        <v>1</v>
      </c>
      <c r="E632">
        <v>19059491</v>
      </c>
      <c r="F632">
        <v>79</v>
      </c>
      <c r="G632">
        <v>2</v>
      </c>
    </row>
    <row r="633" spans="1:7" x14ac:dyDescent="0.3">
      <c r="A633" s="38">
        <v>42676</v>
      </c>
      <c r="B633" t="s">
        <v>92</v>
      </c>
      <c r="C633" t="s">
        <v>23</v>
      </c>
      <c r="D633">
        <v>1</v>
      </c>
      <c r="E633">
        <v>16821574</v>
      </c>
      <c r="F633">
        <v>92</v>
      </c>
      <c r="G633">
        <v>0</v>
      </c>
    </row>
    <row r="634" spans="1:7" x14ac:dyDescent="0.3">
      <c r="A634" s="38">
        <v>42676</v>
      </c>
      <c r="B634" t="s">
        <v>62</v>
      </c>
      <c r="C634" t="s">
        <v>21</v>
      </c>
      <c r="D634">
        <v>1</v>
      </c>
      <c r="E634">
        <v>14171943</v>
      </c>
      <c r="F634">
        <v>71</v>
      </c>
      <c r="G634">
        <v>0</v>
      </c>
    </row>
    <row r="635" spans="1:7" x14ac:dyDescent="0.3">
      <c r="A635" s="38">
        <v>42676</v>
      </c>
      <c r="B635" t="s">
        <v>103</v>
      </c>
      <c r="C635" t="s">
        <v>22</v>
      </c>
      <c r="D635">
        <v>1</v>
      </c>
      <c r="E635">
        <v>21918614</v>
      </c>
      <c r="F635">
        <v>109</v>
      </c>
      <c r="G635">
        <v>1</v>
      </c>
    </row>
    <row r="636" spans="1:7" x14ac:dyDescent="0.3">
      <c r="A636" s="38">
        <v>42677</v>
      </c>
      <c r="B636" t="s">
        <v>111</v>
      </c>
      <c r="C636" t="s">
        <v>23</v>
      </c>
      <c r="D636">
        <v>1</v>
      </c>
      <c r="E636">
        <v>13519789</v>
      </c>
      <c r="F636">
        <v>85</v>
      </c>
      <c r="G636">
        <v>3</v>
      </c>
    </row>
    <row r="637" spans="1:7" x14ac:dyDescent="0.3">
      <c r="A637" s="38">
        <v>42677</v>
      </c>
      <c r="B637" t="s">
        <v>48</v>
      </c>
      <c r="C637" t="s">
        <v>24</v>
      </c>
      <c r="D637">
        <v>1</v>
      </c>
      <c r="E637">
        <v>8225547</v>
      </c>
      <c r="F637">
        <v>27</v>
      </c>
      <c r="G637">
        <v>0</v>
      </c>
    </row>
    <row r="638" spans="1:7" x14ac:dyDescent="0.3">
      <c r="A638" s="38">
        <v>42677</v>
      </c>
      <c r="B638" t="s">
        <v>113</v>
      </c>
      <c r="C638" t="s">
        <v>23</v>
      </c>
      <c r="D638">
        <v>1</v>
      </c>
      <c r="E638">
        <v>13468634</v>
      </c>
      <c r="F638">
        <v>66</v>
      </c>
      <c r="G638">
        <v>6</v>
      </c>
    </row>
    <row r="639" spans="1:7" x14ac:dyDescent="0.3">
      <c r="A639" s="38">
        <v>42679</v>
      </c>
      <c r="B639" t="s">
        <v>82</v>
      </c>
      <c r="C639" t="s">
        <v>25</v>
      </c>
      <c r="D639">
        <v>1</v>
      </c>
      <c r="E639">
        <v>12711636</v>
      </c>
      <c r="F639">
        <v>82</v>
      </c>
      <c r="G639">
        <v>1</v>
      </c>
    </row>
    <row r="640" spans="1:7" x14ac:dyDescent="0.3">
      <c r="A640" s="38">
        <v>42679</v>
      </c>
      <c r="B640" t="s">
        <v>124</v>
      </c>
      <c r="C640" t="s">
        <v>23</v>
      </c>
      <c r="D640">
        <v>1</v>
      </c>
      <c r="E640">
        <v>23647209</v>
      </c>
      <c r="F640">
        <v>135</v>
      </c>
      <c r="G640">
        <v>1</v>
      </c>
    </row>
    <row r="641" spans="1:7" x14ac:dyDescent="0.3">
      <c r="A641" s="38">
        <v>42679</v>
      </c>
      <c r="B641" t="s">
        <v>104</v>
      </c>
      <c r="C641" t="s">
        <v>22</v>
      </c>
      <c r="D641">
        <v>1</v>
      </c>
      <c r="E641">
        <v>16192271</v>
      </c>
      <c r="F641">
        <v>73</v>
      </c>
      <c r="G641">
        <v>1</v>
      </c>
    </row>
    <row r="642" spans="1:7" x14ac:dyDescent="0.3">
      <c r="A642" s="38">
        <v>42679</v>
      </c>
      <c r="B642" t="s">
        <v>121</v>
      </c>
      <c r="C642" t="s">
        <v>26</v>
      </c>
      <c r="D642">
        <v>1</v>
      </c>
      <c r="E642">
        <v>14716214</v>
      </c>
      <c r="F642">
        <v>57</v>
      </c>
      <c r="G642">
        <v>2</v>
      </c>
    </row>
    <row r="643" spans="1:7" x14ac:dyDescent="0.3">
      <c r="A643" s="38">
        <v>42679</v>
      </c>
      <c r="B643" t="s">
        <v>45</v>
      </c>
      <c r="C643" t="s">
        <v>20</v>
      </c>
      <c r="D643">
        <v>1</v>
      </c>
      <c r="E643">
        <v>15294595</v>
      </c>
      <c r="F643">
        <v>63</v>
      </c>
      <c r="G643">
        <v>3</v>
      </c>
    </row>
    <row r="644" spans="1:7" x14ac:dyDescent="0.3">
      <c r="A644" s="38">
        <v>42679</v>
      </c>
      <c r="B644" t="s">
        <v>113</v>
      </c>
      <c r="C644" t="s">
        <v>23</v>
      </c>
      <c r="D644">
        <v>1</v>
      </c>
      <c r="E644">
        <v>18065132</v>
      </c>
      <c r="F644">
        <v>41</v>
      </c>
      <c r="G644">
        <v>0</v>
      </c>
    </row>
    <row r="645" spans="1:7" x14ac:dyDescent="0.3">
      <c r="A645" s="38">
        <v>42679</v>
      </c>
      <c r="B645" t="s">
        <v>98</v>
      </c>
      <c r="C645" t="s">
        <v>23</v>
      </c>
      <c r="D645">
        <v>1</v>
      </c>
      <c r="E645">
        <v>16554264</v>
      </c>
      <c r="F645">
        <v>106</v>
      </c>
      <c r="G645">
        <v>0</v>
      </c>
    </row>
    <row r="646" spans="1:7" x14ac:dyDescent="0.3">
      <c r="A646" s="38">
        <v>42679</v>
      </c>
      <c r="B646" t="s">
        <v>109</v>
      </c>
      <c r="C646" t="s">
        <v>24</v>
      </c>
      <c r="D646">
        <v>1</v>
      </c>
      <c r="E646">
        <v>19491835</v>
      </c>
      <c r="F646">
        <v>127</v>
      </c>
      <c r="G646">
        <v>4</v>
      </c>
    </row>
    <row r="647" spans="1:7" x14ac:dyDescent="0.3">
      <c r="A647" s="38">
        <v>42679</v>
      </c>
      <c r="B647" t="s">
        <v>74</v>
      </c>
      <c r="C647" t="s">
        <v>20</v>
      </c>
      <c r="D647">
        <v>1</v>
      </c>
      <c r="E647">
        <v>9729831</v>
      </c>
      <c r="F647">
        <v>51</v>
      </c>
      <c r="G647">
        <v>2</v>
      </c>
    </row>
    <row r="648" spans="1:7" x14ac:dyDescent="0.3">
      <c r="A648" s="38">
        <v>42679</v>
      </c>
      <c r="B648" t="s">
        <v>73</v>
      </c>
      <c r="C648" t="s">
        <v>20</v>
      </c>
      <c r="D648">
        <v>1</v>
      </c>
      <c r="E648">
        <v>18355238</v>
      </c>
      <c r="F648">
        <v>84</v>
      </c>
      <c r="G648">
        <v>2</v>
      </c>
    </row>
    <row r="649" spans="1:7" x14ac:dyDescent="0.3">
      <c r="A649" s="38">
        <v>42687</v>
      </c>
      <c r="B649" t="s">
        <v>111</v>
      </c>
      <c r="C649" t="s">
        <v>23</v>
      </c>
      <c r="D649">
        <v>1</v>
      </c>
      <c r="E649">
        <v>18122009</v>
      </c>
      <c r="F649">
        <v>137</v>
      </c>
      <c r="G649">
        <v>1</v>
      </c>
    </row>
    <row r="650" spans="1:7" x14ac:dyDescent="0.3">
      <c r="A650" s="38">
        <v>42687</v>
      </c>
      <c r="B650" t="s">
        <v>126</v>
      </c>
      <c r="C650" t="s">
        <v>25</v>
      </c>
      <c r="D650">
        <v>1</v>
      </c>
      <c r="E650">
        <v>16242841</v>
      </c>
      <c r="F650">
        <v>88</v>
      </c>
      <c r="G650">
        <v>2</v>
      </c>
    </row>
    <row r="651" spans="1:7" x14ac:dyDescent="0.3">
      <c r="A651" s="38">
        <v>42687</v>
      </c>
      <c r="B651" t="s">
        <v>62</v>
      </c>
      <c r="C651" t="s">
        <v>21</v>
      </c>
      <c r="D651">
        <v>1</v>
      </c>
      <c r="E651">
        <v>21802415</v>
      </c>
      <c r="F651">
        <v>101</v>
      </c>
      <c r="G651">
        <v>3</v>
      </c>
    </row>
    <row r="652" spans="1:7" x14ac:dyDescent="0.3">
      <c r="A652" s="38">
        <v>42687</v>
      </c>
      <c r="B652" t="s">
        <v>74</v>
      </c>
      <c r="C652" t="s">
        <v>20</v>
      </c>
      <c r="D652">
        <v>1</v>
      </c>
      <c r="E652">
        <v>16476889</v>
      </c>
      <c r="F652">
        <v>104</v>
      </c>
      <c r="G652">
        <v>1</v>
      </c>
    </row>
    <row r="653" spans="1:7" x14ac:dyDescent="0.3">
      <c r="A653" s="38">
        <v>42687</v>
      </c>
      <c r="B653" t="s">
        <v>86</v>
      </c>
      <c r="C653" t="s">
        <v>23</v>
      </c>
      <c r="D653">
        <v>1</v>
      </c>
      <c r="E653">
        <v>18428528</v>
      </c>
      <c r="F653">
        <v>113</v>
      </c>
      <c r="G653">
        <v>2</v>
      </c>
    </row>
    <row r="654" spans="1:7" x14ac:dyDescent="0.3">
      <c r="A654" s="38">
        <v>42687</v>
      </c>
      <c r="B654" t="s">
        <v>91</v>
      </c>
      <c r="C654" t="s">
        <v>25</v>
      </c>
      <c r="D654">
        <v>1</v>
      </c>
      <c r="E654">
        <v>16730116</v>
      </c>
      <c r="F654">
        <v>67</v>
      </c>
      <c r="G654">
        <v>1</v>
      </c>
    </row>
    <row r="655" spans="1:7" x14ac:dyDescent="0.3">
      <c r="A655" s="38">
        <v>42677</v>
      </c>
      <c r="B655" t="s">
        <v>103</v>
      </c>
      <c r="C655" t="s">
        <v>22</v>
      </c>
      <c r="D655">
        <v>1</v>
      </c>
      <c r="E655">
        <v>18538552</v>
      </c>
      <c r="F655">
        <v>118</v>
      </c>
      <c r="G655">
        <v>1</v>
      </c>
    </row>
    <row r="656" spans="1:7" x14ac:dyDescent="0.3">
      <c r="A656" s="38">
        <v>42678</v>
      </c>
      <c r="B656" t="s">
        <v>124</v>
      </c>
      <c r="C656" t="s">
        <v>23</v>
      </c>
      <c r="D656">
        <v>1</v>
      </c>
      <c r="E656">
        <v>14512391</v>
      </c>
      <c r="F656">
        <v>133</v>
      </c>
      <c r="G656">
        <v>0</v>
      </c>
    </row>
    <row r="657" spans="1:7" x14ac:dyDescent="0.3">
      <c r="A657" s="38">
        <v>42679</v>
      </c>
      <c r="B657" t="s">
        <v>94</v>
      </c>
      <c r="C657" t="s">
        <v>20</v>
      </c>
      <c r="D657">
        <v>1</v>
      </c>
      <c r="E657">
        <v>17890948</v>
      </c>
      <c r="F657">
        <v>131</v>
      </c>
      <c r="G657">
        <v>0</v>
      </c>
    </row>
    <row r="658" spans="1:7" x14ac:dyDescent="0.3">
      <c r="A658" s="38">
        <v>42679</v>
      </c>
      <c r="B658" t="s">
        <v>46</v>
      </c>
      <c r="C658" t="s">
        <v>20</v>
      </c>
      <c r="D658">
        <v>1</v>
      </c>
      <c r="E658">
        <v>17121772</v>
      </c>
      <c r="F658">
        <v>77</v>
      </c>
      <c r="G658">
        <v>0</v>
      </c>
    </row>
    <row r="659" spans="1:7" x14ac:dyDescent="0.3">
      <c r="A659" s="38">
        <v>42679</v>
      </c>
      <c r="B659" t="s">
        <v>47</v>
      </c>
      <c r="C659" t="s">
        <v>20</v>
      </c>
      <c r="D659">
        <v>1</v>
      </c>
      <c r="E659">
        <v>15919063</v>
      </c>
      <c r="F659">
        <v>93</v>
      </c>
      <c r="G659">
        <v>0</v>
      </c>
    </row>
    <row r="660" spans="1:7" x14ac:dyDescent="0.3">
      <c r="A660" s="38">
        <v>42679</v>
      </c>
      <c r="B660" t="s">
        <v>58</v>
      </c>
      <c r="C660" t="s">
        <v>20</v>
      </c>
      <c r="D660">
        <v>1</v>
      </c>
      <c r="E660">
        <v>16846066</v>
      </c>
      <c r="F660">
        <v>130</v>
      </c>
      <c r="G660">
        <v>0</v>
      </c>
    </row>
    <row r="661" spans="1:7" x14ac:dyDescent="0.3">
      <c r="A661" s="38">
        <v>42679</v>
      </c>
      <c r="B661" t="s">
        <v>93</v>
      </c>
      <c r="C661" t="s">
        <v>23</v>
      </c>
      <c r="D661">
        <v>1</v>
      </c>
      <c r="E661">
        <v>19277340</v>
      </c>
      <c r="F661">
        <v>103</v>
      </c>
      <c r="G661">
        <v>1</v>
      </c>
    </row>
    <row r="662" spans="1:7" x14ac:dyDescent="0.3">
      <c r="A662" s="38">
        <v>42679</v>
      </c>
      <c r="B662" t="s">
        <v>68</v>
      </c>
      <c r="C662" t="s">
        <v>25</v>
      </c>
      <c r="D662">
        <v>1</v>
      </c>
      <c r="E662">
        <v>14202105</v>
      </c>
      <c r="F662">
        <v>64</v>
      </c>
      <c r="G662">
        <v>1</v>
      </c>
    </row>
    <row r="663" spans="1:7" x14ac:dyDescent="0.3">
      <c r="A663" s="38">
        <v>42679</v>
      </c>
      <c r="B663" t="s">
        <v>110</v>
      </c>
      <c r="C663" t="s">
        <v>23</v>
      </c>
      <c r="D663">
        <v>1</v>
      </c>
      <c r="E663">
        <v>14633172</v>
      </c>
      <c r="F663">
        <v>168</v>
      </c>
      <c r="G663">
        <v>0</v>
      </c>
    </row>
    <row r="664" spans="1:7" x14ac:dyDescent="0.3">
      <c r="A664" s="38">
        <v>42679</v>
      </c>
      <c r="B664" t="s">
        <v>80</v>
      </c>
      <c r="C664" t="s">
        <v>23</v>
      </c>
      <c r="D664">
        <v>1</v>
      </c>
      <c r="E664">
        <v>18157104</v>
      </c>
      <c r="F664">
        <v>115</v>
      </c>
      <c r="G664">
        <v>0</v>
      </c>
    </row>
    <row r="665" spans="1:7" x14ac:dyDescent="0.3">
      <c r="A665" s="38">
        <v>42679</v>
      </c>
      <c r="B665" t="s">
        <v>106</v>
      </c>
      <c r="C665" t="s">
        <v>23</v>
      </c>
      <c r="D665">
        <v>1</v>
      </c>
      <c r="E665">
        <v>18368377</v>
      </c>
      <c r="F665">
        <v>175</v>
      </c>
      <c r="G665">
        <v>0</v>
      </c>
    </row>
    <row r="666" spans="1:7" x14ac:dyDescent="0.3">
      <c r="A666" s="38">
        <v>42678</v>
      </c>
      <c r="B666" t="s">
        <v>102</v>
      </c>
      <c r="C666" t="s">
        <v>26</v>
      </c>
      <c r="D666">
        <v>1</v>
      </c>
      <c r="E666">
        <v>18375062</v>
      </c>
      <c r="F666">
        <v>85</v>
      </c>
      <c r="G666">
        <v>0</v>
      </c>
    </row>
    <row r="667" spans="1:7" x14ac:dyDescent="0.3">
      <c r="A667" s="38">
        <v>42678</v>
      </c>
      <c r="B667" t="s">
        <v>122</v>
      </c>
      <c r="C667" t="s">
        <v>23</v>
      </c>
      <c r="D667">
        <v>1</v>
      </c>
      <c r="E667">
        <v>18071091</v>
      </c>
      <c r="F667">
        <v>151</v>
      </c>
      <c r="G667">
        <v>2</v>
      </c>
    </row>
    <row r="668" spans="1:7" x14ac:dyDescent="0.3">
      <c r="A668" s="38">
        <v>42678</v>
      </c>
      <c r="B668" t="s">
        <v>48</v>
      </c>
      <c r="C668" t="s">
        <v>24</v>
      </c>
      <c r="D668">
        <v>1</v>
      </c>
      <c r="E668">
        <v>5579236</v>
      </c>
      <c r="F668">
        <v>30</v>
      </c>
      <c r="G668">
        <v>0</v>
      </c>
    </row>
    <row r="669" spans="1:7" x14ac:dyDescent="0.3">
      <c r="A669" s="38">
        <v>42678</v>
      </c>
      <c r="B669" t="s">
        <v>46</v>
      </c>
      <c r="C669" t="s">
        <v>20</v>
      </c>
      <c r="D669">
        <v>1</v>
      </c>
      <c r="E669">
        <v>18553611</v>
      </c>
      <c r="F669">
        <v>93</v>
      </c>
      <c r="G669">
        <v>1</v>
      </c>
    </row>
    <row r="670" spans="1:7" x14ac:dyDescent="0.3">
      <c r="A670" s="38">
        <v>42678</v>
      </c>
      <c r="B670" t="s">
        <v>45</v>
      </c>
      <c r="C670" t="s">
        <v>20</v>
      </c>
      <c r="D670">
        <v>1</v>
      </c>
      <c r="E670">
        <v>14358945</v>
      </c>
      <c r="F670">
        <v>69</v>
      </c>
      <c r="G670">
        <v>2</v>
      </c>
    </row>
    <row r="671" spans="1:7" x14ac:dyDescent="0.3">
      <c r="A671" s="38">
        <v>42678</v>
      </c>
      <c r="B671" t="s">
        <v>63</v>
      </c>
      <c r="C671" t="s">
        <v>26</v>
      </c>
      <c r="D671">
        <v>1</v>
      </c>
      <c r="E671">
        <v>24181256</v>
      </c>
      <c r="F671">
        <v>121</v>
      </c>
      <c r="G671">
        <v>0</v>
      </c>
    </row>
    <row r="672" spans="1:7" x14ac:dyDescent="0.3">
      <c r="A672" s="38">
        <v>42678</v>
      </c>
      <c r="B672" t="s">
        <v>98</v>
      </c>
      <c r="C672" t="s">
        <v>23</v>
      </c>
      <c r="D672">
        <v>1</v>
      </c>
      <c r="E672">
        <v>18178498</v>
      </c>
      <c r="F672">
        <v>86</v>
      </c>
      <c r="G672">
        <v>2</v>
      </c>
    </row>
    <row r="673" spans="1:7" x14ac:dyDescent="0.3">
      <c r="A673" s="38">
        <v>42678</v>
      </c>
      <c r="B673" t="s">
        <v>100</v>
      </c>
      <c r="C673" t="s">
        <v>24</v>
      </c>
      <c r="D673">
        <v>1</v>
      </c>
      <c r="E673">
        <v>18343601</v>
      </c>
      <c r="F673">
        <v>90</v>
      </c>
      <c r="G673">
        <v>2</v>
      </c>
    </row>
    <row r="674" spans="1:7" x14ac:dyDescent="0.3">
      <c r="A674" s="38">
        <v>42678</v>
      </c>
      <c r="B674" t="s">
        <v>109</v>
      </c>
      <c r="C674" t="s">
        <v>24</v>
      </c>
      <c r="D674">
        <v>1</v>
      </c>
      <c r="E674">
        <v>16996197</v>
      </c>
      <c r="F674">
        <v>95</v>
      </c>
      <c r="G674">
        <v>2</v>
      </c>
    </row>
    <row r="675" spans="1:7" x14ac:dyDescent="0.3">
      <c r="A675" s="38">
        <v>42678</v>
      </c>
      <c r="B675" t="s">
        <v>110</v>
      </c>
      <c r="C675" t="s">
        <v>23</v>
      </c>
      <c r="D675">
        <v>1</v>
      </c>
      <c r="E675">
        <v>18524533</v>
      </c>
      <c r="F675">
        <v>130</v>
      </c>
      <c r="G675">
        <v>0</v>
      </c>
    </row>
    <row r="676" spans="1:7" x14ac:dyDescent="0.3">
      <c r="A676" s="38">
        <v>42678</v>
      </c>
      <c r="B676" t="s">
        <v>52</v>
      </c>
      <c r="C676" t="s">
        <v>23</v>
      </c>
      <c r="D676">
        <v>1</v>
      </c>
      <c r="E676">
        <v>15291457</v>
      </c>
      <c r="F676">
        <v>71</v>
      </c>
      <c r="G676">
        <v>0</v>
      </c>
    </row>
    <row r="677" spans="1:7" x14ac:dyDescent="0.3">
      <c r="A677" s="38">
        <v>42678</v>
      </c>
      <c r="B677" t="s">
        <v>58</v>
      </c>
      <c r="C677" t="s">
        <v>20</v>
      </c>
      <c r="D677">
        <v>1</v>
      </c>
      <c r="E677">
        <v>18127576</v>
      </c>
      <c r="F677">
        <v>130</v>
      </c>
      <c r="G677">
        <v>0</v>
      </c>
    </row>
    <row r="678" spans="1:7" x14ac:dyDescent="0.3">
      <c r="A678" s="38">
        <v>42678</v>
      </c>
      <c r="B678" t="s">
        <v>57</v>
      </c>
      <c r="C678" t="s">
        <v>25</v>
      </c>
      <c r="D678">
        <v>1</v>
      </c>
      <c r="E678">
        <v>11394888</v>
      </c>
      <c r="F678">
        <v>67</v>
      </c>
      <c r="G678">
        <v>1</v>
      </c>
    </row>
    <row r="679" spans="1:7" x14ac:dyDescent="0.3">
      <c r="A679" s="38">
        <v>42678</v>
      </c>
      <c r="B679" t="s">
        <v>60</v>
      </c>
      <c r="C679" t="s">
        <v>24</v>
      </c>
      <c r="D679">
        <v>1</v>
      </c>
      <c r="E679">
        <v>20320278</v>
      </c>
      <c r="F679">
        <v>78</v>
      </c>
      <c r="G679">
        <v>1</v>
      </c>
    </row>
    <row r="680" spans="1:7" x14ac:dyDescent="0.3">
      <c r="A680" s="38">
        <v>42678</v>
      </c>
      <c r="B680" t="s">
        <v>80</v>
      </c>
      <c r="C680" t="s">
        <v>23</v>
      </c>
      <c r="D680">
        <v>1</v>
      </c>
      <c r="E680">
        <v>18169221</v>
      </c>
      <c r="F680">
        <v>145</v>
      </c>
      <c r="G680">
        <v>1</v>
      </c>
    </row>
    <row r="681" spans="1:7" x14ac:dyDescent="0.3">
      <c r="A681" s="38">
        <v>42678</v>
      </c>
      <c r="B681" t="s">
        <v>93</v>
      </c>
      <c r="C681" t="s">
        <v>23</v>
      </c>
      <c r="D681">
        <v>1</v>
      </c>
      <c r="E681">
        <v>21180745</v>
      </c>
      <c r="F681">
        <v>90</v>
      </c>
      <c r="G681">
        <v>1</v>
      </c>
    </row>
    <row r="682" spans="1:7" x14ac:dyDescent="0.3">
      <c r="A682" s="38">
        <v>42678</v>
      </c>
      <c r="B682" t="s">
        <v>74</v>
      </c>
      <c r="C682" t="s">
        <v>20</v>
      </c>
      <c r="D682">
        <v>1</v>
      </c>
      <c r="E682">
        <v>10003896</v>
      </c>
      <c r="F682">
        <v>79</v>
      </c>
      <c r="G682">
        <v>1</v>
      </c>
    </row>
    <row r="683" spans="1:7" x14ac:dyDescent="0.3">
      <c r="A683" s="38">
        <v>42678</v>
      </c>
      <c r="B683" t="s">
        <v>72</v>
      </c>
      <c r="C683" t="s">
        <v>20</v>
      </c>
      <c r="D683">
        <v>1</v>
      </c>
      <c r="E683">
        <v>17220180</v>
      </c>
      <c r="F683">
        <v>84</v>
      </c>
      <c r="G683">
        <v>2</v>
      </c>
    </row>
    <row r="684" spans="1:7" x14ac:dyDescent="0.3">
      <c r="A684" s="38">
        <v>42678</v>
      </c>
      <c r="B684" t="s">
        <v>43</v>
      </c>
      <c r="C684" t="s">
        <v>26</v>
      </c>
      <c r="D684">
        <v>1</v>
      </c>
      <c r="E684">
        <v>7367140</v>
      </c>
      <c r="F684">
        <v>59</v>
      </c>
      <c r="G684">
        <v>0</v>
      </c>
    </row>
    <row r="685" spans="1:7" x14ac:dyDescent="0.3">
      <c r="A685" s="38">
        <v>42678</v>
      </c>
      <c r="B685" t="s">
        <v>334</v>
      </c>
      <c r="C685" t="s">
        <v>23</v>
      </c>
      <c r="D685">
        <v>1</v>
      </c>
      <c r="E685">
        <v>17198350</v>
      </c>
      <c r="F685">
        <v>122</v>
      </c>
      <c r="G685">
        <v>0</v>
      </c>
    </row>
    <row r="686" spans="1:7" x14ac:dyDescent="0.3">
      <c r="A686" s="38">
        <v>42678</v>
      </c>
      <c r="B686" t="s">
        <v>331</v>
      </c>
      <c r="C686" t="s">
        <v>26</v>
      </c>
      <c r="D686">
        <v>1</v>
      </c>
      <c r="E686">
        <v>8474812</v>
      </c>
      <c r="F686">
        <v>55</v>
      </c>
      <c r="G686">
        <v>0</v>
      </c>
    </row>
    <row r="687" spans="1:7" x14ac:dyDescent="0.3">
      <c r="A687" s="38">
        <v>42678</v>
      </c>
      <c r="B687" t="s">
        <v>68</v>
      </c>
      <c r="C687" t="s">
        <v>25</v>
      </c>
      <c r="D687">
        <v>1</v>
      </c>
      <c r="E687">
        <v>16320978</v>
      </c>
      <c r="F687">
        <v>65</v>
      </c>
      <c r="G687">
        <v>1</v>
      </c>
    </row>
    <row r="688" spans="1:7" x14ac:dyDescent="0.3">
      <c r="A688" s="38">
        <v>42678</v>
      </c>
      <c r="B688" t="s">
        <v>121</v>
      </c>
      <c r="C688" t="s">
        <v>26</v>
      </c>
      <c r="D688">
        <v>1</v>
      </c>
      <c r="E688">
        <v>16679607</v>
      </c>
      <c r="F688">
        <v>83</v>
      </c>
      <c r="G688">
        <v>2</v>
      </c>
    </row>
    <row r="689" spans="1:7" x14ac:dyDescent="0.3">
      <c r="A689" s="38">
        <v>42678</v>
      </c>
      <c r="B689" t="s">
        <v>113</v>
      </c>
      <c r="C689" t="s">
        <v>23</v>
      </c>
      <c r="D689">
        <v>1</v>
      </c>
      <c r="E689">
        <v>17757936</v>
      </c>
      <c r="F689">
        <v>87</v>
      </c>
      <c r="G689">
        <v>0</v>
      </c>
    </row>
    <row r="690" spans="1:7" x14ac:dyDescent="0.3">
      <c r="A690" s="38">
        <v>42678</v>
      </c>
      <c r="B690" t="s">
        <v>99</v>
      </c>
      <c r="C690" t="s">
        <v>24</v>
      </c>
      <c r="D690">
        <v>1</v>
      </c>
      <c r="E690">
        <v>17221873</v>
      </c>
      <c r="F690">
        <v>68</v>
      </c>
      <c r="G690">
        <v>0</v>
      </c>
    </row>
    <row r="691" spans="1:7" x14ac:dyDescent="0.3">
      <c r="A691" s="38">
        <v>42678</v>
      </c>
      <c r="B691" t="s">
        <v>106</v>
      </c>
      <c r="C691" t="s">
        <v>23</v>
      </c>
      <c r="D691">
        <v>1</v>
      </c>
      <c r="E691">
        <v>17024666</v>
      </c>
      <c r="F691">
        <v>178</v>
      </c>
      <c r="G691">
        <v>2</v>
      </c>
    </row>
    <row r="692" spans="1:7" x14ac:dyDescent="0.3">
      <c r="A692" s="38">
        <v>42678</v>
      </c>
      <c r="B692" t="s">
        <v>333</v>
      </c>
      <c r="C692" t="s">
        <v>23</v>
      </c>
      <c r="D692">
        <v>1</v>
      </c>
      <c r="E692">
        <v>11809094</v>
      </c>
      <c r="F692">
        <v>44</v>
      </c>
      <c r="G692">
        <v>0</v>
      </c>
    </row>
    <row r="693" spans="1:7" x14ac:dyDescent="0.3">
      <c r="A693" s="38">
        <v>42678</v>
      </c>
      <c r="B693" t="s">
        <v>120</v>
      </c>
      <c r="C693" t="s">
        <v>23</v>
      </c>
      <c r="D693">
        <v>1</v>
      </c>
      <c r="E693">
        <v>20273664</v>
      </c>
      <c r="F693">
        <v>83</v>
      </c>
      <c r="G693">
        <v>0</v>
      </c>
    </row>
    <row r="694" spans="1:7" x14ac:dyDescent="0.3">
      <c r="A694" s="38">
        <v>42678</v>
      </c>
      <c r="B694" t="s">
        <v>85</v>
      </c>
      <c r="C694" t="s">
        <v>23</v>
      </c>
      <c r="D694">
        <v>1</v>
      </c>
      <c r="E694">
        <v>17659936</v>
      </c>
      <c r="F694">
        <v>94</v>
      </c>
      <c r="G694">
        <v>2</v>
      </c>
    </row>
    <row r="695" spans="1:7" x14ac:dyDescent="0.3">
      <c r="A695" s="38">
        <v>42678</v>
      </c>
      <c r="B695" t="s">
        <v>47</v>
      </c>
      <c r="C695" t="s">
        <v>20</v>
      </c>
      <c r="D695">
        <v>1</v>
      </c>
      <c r="E695">
        <v>11640958</v>
      </c>
      <c r="F695">
        <v>58</v>
      </c>
      <c r="G695">
        <v>0</v>
      </c>
    </row>
    <row r="696" spans="1:7" x14ac:dyDescent="0.3">
      <c r="A696" s="38">
        <v>42678</v>
      </c>
      <c r="B696" t="s">
        <v>119</v>
      </c>
      <c r="C696" t="s">
        <v>26</v>
      </c>
      <c r="D696">
        <v>1</v>
      </c>
      <c r="E696">
        <v>21795917</v>
      </c>
      <c r="F696">
        <v>139</v>
      </c>
      <c r="G696">
        <v>0</v>
      </c>
    </row>
    <row r="697" spans="1:7" x14ac:dyDescent="0.3">
      <c r="A697" s="38">
        <v>42679</v>
      </c>
      <c r="B697" t="s">
        <v>334</v>
      </c>
      <c r="C697" t="s">
        <v>23</v>
      </c>
      <c r="D697">
        <v>1</v>
      </c>
      <c r="E697">
        <v>19918810</v>
      </c>
      <c r="F697">
        <v>79</v>
      </c>
      <c r="G697">
        <v>1</v>
      </c>
    </row>
    <row r="698" spans="1:7" x14ac:dyDescent="0.3">
      <c r="A698" s="38">
        <v>42679</v>
      </c>
      <c r="B698" t="s">
        <v>122</v>
      </c>
      <c r="C698" t="s">
        <v>23</v>
      </c>
      <c r="D698">
        <v>1</v>
      </c>
      <c r="E698">
        <v>18741990</v>
      </c>
      <c r="F698">
        <v>97</v>
      </c>
      <c r="G698">
        <v>1</v>
      </c>
    </row>
    <row r="699" spans="1:7" x14ac:dyDescent="0.3">
      <c r="A699" s="38">
        <v>42679</v>
      </c>
      <c r="B699" t="s">
        <v>48</v>
      </c>
      <c r="C699" t="s">
        <v>24</v>
      </c>
      <c r="D699">
        <v>1</v>
      </c>
      <c r="E699">
        <v>13485011</v>
      </c>
      <c r="F699">
        <v>50</v>
      </c>
      <c r="G699">
        <v>7</v>
      </c>
    </row>
    <row r="700" spans="1:7" x14ac:dyDescent="0.3">
      <c r="A700" s="38">
        <v>42679</v>
      </c>
      <c r="B700" t="s">
        <v>53</v>
      </c>
      <c r="C700" t="s">
        <v>26</v>
      </c>
      <c r="D700">
        <v>1</v>
      </c>
      <c r="E700">
        <v>16727541</v>
      </c>
      <c r="F700">
        <v>63</v>
      </c>
      <c r="G700">
        <v>0</v>
      </c>
    </row>
    <row r="701" spans="1:7" x14ac:dyDescent="0.3">
      <c r="A701" s="38">
        <v>42679</v>
      </c>
      <c r="B701" t="s">
        <v>66</v>
      </c>
      <c r="C701" t="s">
        <v>25</v>
      </c>
      <c r="D701">
        <v>1</v>
      </c>
      <c r="E701">
        <v>16216742</v>
      </c>
      <c r="F701">
        <v>71</v>
      </c>
      <c r="G701">
        <v>1</v>
      </c>
    </row>
    <row r="702" spans="1:7" x14ac:dyDescent="0.3">
      <c r="A702" s="38">
        <v>42679</v>
      </c>
      <c r="B702" t="s">
        <v>99</v>
      </c>
      <c r="C702" t="s">
        <v>24</v>
      </c>
      <c r="D702">
        <v>1</v>
      </c>
      <c r="E702">
        <v>21755213</v>
      </c>
      <c r="F702">
        <v>86</v>
      </c>
      <c r="G702">
        <v>4</v>
      </c>
    </row>
    <row r="703" spans="1:7" x14ac:dyDescent="0.3">
      <c r="A703" s="38">
        <v>42679</v>
      </c>
      <c r="B703" t="s">
        <v>100</v>
      </c>
      <c r="C703" t="s">
        <v>24</v>
      </c>
      <c r="D703">
        <v>1</v>
      </c>
      <c r="E703">
        <v>18456136</v>
      </c>
      <c r="F703">
        <v>92</v>
      </c>
      <c r="G703">
        <v>1</v>
      </c>
    </row>
    <row r="704" spans="1:7" x14ac:dyDescent="0.3">
      <c r="A704" s="38">
        <v>42679</v>
      </c>
      <c r="B704" t="s">
        <v>60</v>
      </c>
      <c r="C704" t="s">
        <v>24</v>
      </c>
      <c r="D704">
        <v>1</v>
      </c>
      <c r="E704">
        <v>22409404</v>
      </c>
      <c r="F704">
        <v>98</v>
      </c>
      <c r="G704">
        <v>2</v>
      </c>
    </row>
    <row r="705" spans="1:7" x14ac:dyDescent="0.3">
      <c r="A705" s="38">
        <v>42686</v>
      </c>
      <c r="B705" t="s">
        <v>122</v>
      </c>
      <c r="C705" t="s">
        <v>23</v>
      </c>
      <c r="D705">
        <v>1</v>
      </c>
      <c r="E705">
        <v>18884646</v>
      </c>
      <c r="F705">
        <v>112</v>
      </c>
      <c r="G705">
        <v>2</v>
      </c>
    </row>
    <row r="706" spans="1:7" x14ac:dyDescent="0.3">
      <c r="A706" s="38">
        <v>42686</v>
      </c>
      <c r="B706" t="s">
        <v>109</v>
      </c>
      <c r="C706" t="s">
        <v>24</v>
      </c>
      <c r="D706">
        <v>1</v>
      </c>
      <c r="E706">
        <v>17623035</v>
      </c>
      <c r="F706">
        <v>59</v>
      </c>
      <c r="G706">
        <v>1</v>
      </c>
    </row>
    <row r="707" spans="1:7" x14ac:dyDescent="0.3">
      <c r="A707" s="38">
        <v>42686</v>
      </c>
      <c r="B707" t="s">
        <v>110</v>
      </c>
      <c r="C707" t="s">
        <v>23</v>
      </c>
      <c r="D707">
        <v>1</v>
      </c>
      <c r="E707">
        <v>14325507</v>
      </c>
      <c r="F707">
        <v>65</v>
      </c>
      <c r="G707">
        <v>0</v>
      </c>
    </row>
    <row r="708" spans="1:7" x14ac:dyDescent="0.3">
      <c r="A708" s="38">
        <v>42686</v>
      </c>
      <c r="B708" t="s">
        <v>60</v>
      </c>
      <c r="C708" t="s">
        <v>24</v>
      </c>
      <c r="D708">
        <v>1</v>
      </c>
      <c r="E708">
        <v>20575954</v>
      </c>
      <c r="F708">
        <v>82</v>
      </c>
      <c r="G708">
        <v>0</v>
      </c>
    </row>
    <row r="709" spans="1:7" x14ac:dyDescent="0.3">
      <c r="A709" s="38">
        <v>42686</v>
      </c>
      <c r="B709" t="s">
        <v>126</v>
      </c>
      <c r="C709" t="s">
        <v>25</v>
      </c>
      <c r="D709">
        <v>1</v>
      </c>
      <c r="E709">
        <v>14598039</v>
      </c>
      <c r="F709">
        <v>64</v>
      </c>
      <c r="G709">
        <v>2</v>
      </c>
    </row>
    <row r="710" spans="1:7" x14ac:dyDescent="0.3">
      <c r="A710" s="38">
        <v>42686</v>
      </c>
      <c r="B710" t="s">
        <v>82</v>
      </c>
      <c r="C710" t="s">
        <v>25</v>
      </c>
      <c r="D710">
        <v>1</v>
      </c>
      <c r="E710">
        <v>20370998</v>
      </c>
      <c r="F710">
        <v>88</v>
      </c>
      <c r="G710">
        <v>0</v>
      </c>
    </row>
    <row r="711" spans="1:7" x14ac:dyDescent="0.3">
      <c r="A711" s="38">
        <v>42686</v>
      </c>
      <c r="B711" t="s">
        <v>42</v>
      </c>
      <c r="C711" t="s">
        <v>25</v>
      </c>
      <c r="D711">
        <v>1</v>
      </c>
      <c r="E711">
        <v>14791768</v>
      </c>
      <c r="F711">
        <v>70</v>
      </c>
      <c r="G711">
        <v>3</v>
      </c>
    </row>
    <row r="712" spans="1:7" x14ac:dyDescent="0.3">
      <c r="A712" s="38">
        <v>42686</v>
      </c>
      <c r="B712" t="s">
        <v>114</v>
      </c>
      <c r="C712" t="s">
        <v>23</v>
      </c>
      <c r="D712">
        <v>1</v>
      </c>
      <c r="E712">
        <v>6852859</v>
      </c>
      <c r="F712">
        <v>58</v>
      </c>
      <c r="G712">
        <v>2</v>
      </c>
    </row>
    <row r="713" spans="1:7" x14ac:dyDescent="0.3">
      <c r="A713" s="38">
        <v>42689</v>
      </c>
      <c r="B713" t="s">
        <v>103</v>
      </c>
      <c r="C713" t="s">
        <v>22</v>
      </c>
      <c r="D713">
        <v>1</v>
      </c>
      <c r="E713">
        <v>21611267</v>
      </c>
      <c r="F713">
        <v>84</v>
      </c>
      <c r="G713">
        <v>1</v>
      </c>
    </row>
    <row r="714" spans="1:7" x14ac:dyDescent="0.3">
      <c r="A714" s="38">
        <v>42686</v>
      </c>
      <c r="B714" t="s">
        <v>118</v>
      </c>
      <c r="C714" t="s">
        <v>22</v>
      </c>
      <c r="D714">
        <v>1</v>
      </c>
      <c r="E714">
        <v>18655271</v>
      </c>
      <c r="F714">
        <v>147</v>
      </c>
      <c r="G714">
        <v>2</v>
      </c>
    </row>
    <row r="715" spans="1:7" x14ac:dyDescent="0.3">
      <c r="A715" s="38">
        <v>42686</v>
      </c>
      <c r="B715" t="s">
        <v>103</v>
      </c>
      <c r="C715" t="s">
        <v>22</v>
      </c>
      <c r="D715">
        <v>1</v>
      </c>
      <c r="E715">
        <v>18156188</v>
      </c>
      <c r="F715">
        <v>105</v>
      </c>
      <c r="G715">
        <v>0</v>
      </c>
    </row>
    <row r="716" spans="1:7" x14ac:dyDescent="0.3">
      <c r="A716" s="38">
        <v>42686</v>
      </c>
      <c r="B716" t="s">
        <v>121</v>
      </c>
      <c r="C716" t="s">
        <v>26</v>
      </c>
      <c r="D716">
        <v>1</v>
      </c>
      <c r="E716">
        <v>18644476</v>
      </c>
      <c r="F716">
        <v>88</v>
      </c>
      <c r="G716">
        <v>1</v>
      </c>
    </row>
    <row r="717" spans="1:7" x14ac:dyDescent="0.3">
      <c r="A717" s="38">
        <v>42686</v>
      </c>
      <c r="B717" t="s">
        <v>47</v>
      </c>
      <c r="C717" t="s">
        <v>20</v>
      </c>
      <c r="D717">
        <v>1</v>
      </c>
      <c r="E717">
        <v>4191656</v>
      </c>
      <c r="F717">
        <v>13</v>
      </c>
      <c r="G717">
        <v>0</v>
      </c>
    </row>
    <row r="718" spans="1:7" x14ac:dyDescent="0.3">
      <c r="A718" s="38">
        <v>42686</v>
      </c>
      <c r="B718" t="s">
        <v>45</v>
      </c>
      <c r="C718" t="s">
        <v>20</v>
      </c>
      <c r="D718">
        <v>1</v>
      </c>
      <c r="E718">
        <v>11359466</v>
      </c>
      <c r="F718">
        <v>48</v>
      </c>
      <c r="G718">
        <v>1</v>
      </c>
    </row>
    <row r="719" spans="1:7" x14ac:dyDescent="0.3">
      <c r="A719" s="38">
        <v>42686</v>
      </c>
      <c r="B719" t="s">
        <v>130</v>
      </c>
      <c r="C719" t="s">
        <v>22</v>
      </c>
      <c r="D719">
        <v>1</v>
      </c>
      <c r="E719">
        <v>13738462</v>
      </c>
      <c r="F719">
        <v>62</v>
      </c>
      <c r="G719">
        <v>1</v>
      </c>
    </row>
    <row r="720" spans="1:7" x14ac:dyDescent="0.3">
      <c r="A720" s="38">
        <v>42686</v>
      </c>
      <c r="B720" t="s">
        <v>63</v>
      </c>
      <c r="C720" t="s">
        <v>26</v>
      </c>
      <c r="D720">
        <v>1</v>
      </c>
      <c r="E720">
        <v>26954077</v>
      </c>
      <c r="F720">
        <v>101</v>
      </c>
      <c r="G720">
        <v>0</v>
      </c>
    </row>
    <row r="721" spans="1:7" x14ac:dyDescent="0.3">
      <c r="A721" s="38">
        <v>42686</v>
      </c>
      <c r="B721" t="s">
        <v>56</v>
      </c>
      <c r="C721" t="s">
        <v>26</v>
      </c>
      <c r="D721">
        <v>1</v>
      </c>
      <c r="E721">
        <v>16958502</v>
      </c>
      <c r="F721">
        <v>101</v>
      </c>
      <c r="G721">
        <v>1</v>
      </c>
    </row>
    <row r="722" spans="1:7" x14ac:dyDescent="0.3">
      <c r="A722" s="38">
        <v>42686</v>
      </c>
      <c r="B722" t="s">
        <v>58</v>
      </c>
      <c r="C722" t="s">
        <v>20</v>
      </c>
      <c r="D722">
        <v>1</v>
      </c>
      <c r="E722">
        <v>17356081</v>
      </c>
      <c r="F722">
        <v>92</v>
      </c>
      <c r="G722">
        <v>2</v>
      </c>
    </row>
    <row r="723" spans="1:7" x14ac:dyDescent="0.3">
      <c r="A723" s="38">
        <v>42686</v>
      </c>
      <c r="B723" t="s">
        <v>76</v>
      </c>
      <c r="C723" t="s">
        <v>22</v>
      </c>
      <c r="D723">
        <v>1</v>
      </c>
      <c r="E723">
        <v>19246682</v>
      </c>
      <c r="F723">
        <v>106</v>
      </c>
      <c r="G723">
        <v>2</v>
      </c>
    </row>
    <row r="724" spans="1:7" x14ac:dyDescent="0.3">
      <c r="A724" s="38">
        <v>42686</v>
      </c>
      <c r="B724" t="s">
        <v>74</v>
      </c>
      <c r="C724" t="s">
        <v>20</v>
      </c>
      <c r="D724">
        <v>1</v>
      </c>
      <c r="E724">
        <v>16336401</v>
      </c>
      <c r="F724">
        <v>95</v>
      </c>
      <c r="G724">
        <v>1</v>
      </c>
    </row>
    <row r="725" spans="1:7" x14ac:dyDescent="0.3">
      <c r="A725" s="38">
        <v>42686</v>
      </c>
      <c r="B725" t="s">
        <v>98</v>
      </c>
      <c r="C725" t="s">
        <v>23</v>
      </c>
      <c r="D725">
        <v>1</v>
      </c>
      <c r="E725">
        <v>17806830</v>
      </c>
      <c r="F725">
        <v>96</v>
      </c>
      <c r="G725">
        <v>1</v>
      </c>
    </row>
    <row r="726" spans="1:7" x14ac:dyDescent="0.3">
      <c r="A726" s="38">
        <v>42686</v>
      </c>
      <c r="B726" t="s">
        <v>128</v>
      </c>
      <c r="C726" t="s">
        <v>23</v>
      </c>
      <c r="D726">
        <v>1</v>
      </c>
      <c r="E726">
        <v>13292686</v>
      </c>
      <c r="F726">
        <v>52</v>
      </c>
      <c r="G726">
        <v>0</v>
      </c>
    </row>
    <row r="727" spans="1:7" x14ac:dyDescent="0.3">
      <c r="A727" s="38">
        <v>42686</v>
      </c>
      <c r="B727" t="s">
        <v>124</v>
      </c>
      <c r="C727" t="s">
        <v>23</v>
      </c>
      <c r="D727">
        <v>1</v>
      </c>
      <c r="E727">
        <v>19845468</v>
      </c>
      <c r="F727">
        <v>125</v>
      </c>
      <c r="G727">
        <v>4</v>
      </c>
    </row>
    <row r="728" spans="1:7" x14ac:dyDescent="0.3">
      <c r="A728" s="38">
        <v>42686</v>
      </c>
      <c r="B728" t="s">
        <v>68</v>
      </c>
      <c r="C728" t="s">
        <v>25</v>
      </c>
      <c r="D728">
        <v>1</v>
      </c>
      <c r="E728">
        <v>17475721</v>
      </c>
      <c r="F728">
        <v>90</v>
      </c>
      <c r="G728">
        <v>1</v>
      </c>
    </row>
    <row r="729" spans="1:7" x14ac:dyDescent="0.3">
      <c r="A729" s="38">
        <v>42686</v>
      </c>
      <c r="B729" t="s">
        <v>119</v>
      </c>
      <c r="C729" t="s">
        <v>26</v>
      </c>
      <c r="D729">
        <v>1</v>
      </c>
      <c r="E729">
        <v>12967177</v>
      </c>
      <c r="F729">
        <v>66</v>
      </c>
      <c r="G729">
        <v>1</v>
      </c>
    </row>
    <row r="730" spans="1:7" x14ac:dyDescent="0.3">
      <c r="A730" s="38">
        <v>42686</v>
      </c>
      <c r="B730" t="s">
        <v>66</v>
      </c>
      <c r="C730" t="s">
        <v>25</v>
      </c>
      <c r="D730">
        <v>1</v>
      </c>
      <c r="E730">
        <v>21628753</v>
      </c>
      <c r="F730">
        <v>97</v>
      </c>
      <c r="G730">
        <v>3</v>
      </c>
    </row>
    <row r="731" spans="1:7" x14ac:dyDescent="0.3">
      <c r="A731" s="38">
        <v>42686</v>
      </c>
      <c r="B731" t="s">
        <v>113</v>
      </c>
      <c r="C731" t="s">
        <v>23</v>
      </c>
      <c r="D731">
        <v>1</v>
      </c>
      <c r="E731">
        <v>19929024</v>
      </c>
      <c r="F731">
        <v>101</v>
      </c>
      <c r="G731">
        <v>0</v>
      </c>
    </row>
    <row r="732" spans="1:7" x14ac:dyDescent="0.3">
      <c r="A732" s="38">
        <v>42686</v>
      </c>
      <c r="B732" t="s">
        <v>95</v>
      </c>
      <c r="C732" t="s">
        <v>23</v>
      </c>
      <c r="D732">
        <v>1</v>
      </c>
      <c r="E732">
        <v>19975249</v>
      </c>
      <c r="F732">
        <v>95</v>
      </c>
      <c r="G732">
        <v>4</v>
      </c>
    </row>
    <row r="733" spans="1:7" x14ac:dyDescent="0.3">
      <c r="A733" s="38">
        <v>42686</v>
      </c>
      <c r="B733" t="s">
        <v>52</v>
      </c>
      <c r="C733" t="s">
        <v>23</v>
      </c>
      <c r="D733">
        <v>1</v>
      </c>
      <c r="E733">
        <v>12786221</v>
      </c>
      <c r="F733">
        <v>60</v>
      </c>
      <c r="G733">
        <v>0</v>
      </c>
    </row>
    <row r="734" spans="1:7" x14ac:dyDescent="0.3">
      <c r="A734" s="38">
        <v>42686</v>
      </c>
      <c r="B734" t="s">
        <v>80</v>
      </c>
      <c r="C734" t="s">
        <v>23</v>
      </c>
      <c r="D734">
        <v>1</v>
      </c>
      <c r="E734">
        <v>20428791</v>
      </c>
      <c r="F734">
        <v>147</v>
      </c>
      <c r="G734">
        <v>3</v>
      </c>
    </row>
    <row r="735" spans="1:7" x14ac:dyDescent="0.3">
      <c r="A735" s="38">
        <v>42686</v>
      </c>
      <c r="B735" t="s">
        <v>106</v>
      </c>
      <c r="C735" t="s">
        <v>23</v>
      </c>
      <c r="D735">
        <v>1</v>
      </c>
      <c r="E735">
        <v>20603552</v>
      </c>
      <c r="F735">
        <v>216</v>
      </c>
      <c r="G735">
        <v>2</v>
      </c>
    </row>
    <row r="736" spans="1:7" x14ac:dyDescent="0.3">
      <c r="A736" s="38">
        <v>42686</v>
      </c>
      <c r="B736" t="s">
        <v>75</v>
      </c>
      <c r="C736" t="s">
        <v>20</v>
      </c>
      <c r="D736">
        <v>1</v>
      </c>
      <c r="E736">
        <v>16610813</v>
      </c>
      <c r="F736">
        <v>100</v>
      </c>
      <c r="G736">
        <v>1</v>
      </c>
    </row>
    <row r="737" spans="1:7" x14ac:dyDescent="0.3">
      <c r="A737" s="38">
        <v>42686</v>
      </c>
      <c r="B737" t="s">
        <v>73</v>
      </c>
      <c r="C737" t="s">
        <v>20</v>
      </c>
      <c r="D737">
        <v>1</v>
      </c>
      <c r="E737">
        <v>15798483</v>
      </c>
      <c r="F737">
        <v>85</v>
      </c>
      <c r="G737">
        <v>4</v>
      </c>
    </row>
    <row r="738" spans="1:7" x14ac:dyDescent="0.3">
      <c r="A738" s="38">
        <v>42686</v>
      </c>
      <c r="B738" t="s">
        <v>91</v>
      </c>
      <c r="C738" t="s">
        <v>25</v>
      </c>
      <c r="D738">
        <v>1</v>
      </c>
      <c r="E738">
        <v>18759392</v>
      </c>
      <c r="F738">
        <v>102</v>
      </c>
      <c r="G738">
        <v>1</v>
      </c>
    </row>
    <row r="739" spans="1:7" x14ac:dyDescent="0.3">
      <c r="A739" s="38">
        <v>42686</v>
      </c>
      <c r="B739" t="s">
        <v>131</v>
      </c>
      <c r="C739" t="s">
        <v>26</v>
      </c>
      <c r="D739">
        <v>1</v>
      </c>
      <c r="E739">
        <v>18012398</v>
      </c>
      <c r="F739">
        <v>81</v>
      </c>
      <c r="G739">
        <v>1</v>
      </c>
    </row>
    <row r="740" spans="1:7" x14ac:dyDescent="0.3">
      <c r="A740" s="38">
        <v>42686</v>
      </c>
      <c r="B740" t="s">
        <v>104</v>
      </c>
      <c r="C740" t="s">
        <v>22</v>
      </c>
      <c r="D740">
        <v>1</v>
      </c>
      <c r="E740">
        <v>17983633</v>
      </c>
      <c r="F740">
        <v>64</v>
      </c>
      <c r="G740">
        <v>0</v>
      </c>
    </row>
    <row r="741" spans="1:7" x14ac:dyDescent="0.3">
      <c r="A741" s="38">
        <v>42686</v>
      </c>
      <c r="B741" t="s">
        <v>94</v>
      </c>
      <c r="C741" t="s">
        <v>20</v>
      </c>
      <c r="D741">
        <v>1</v>
      </c>
      <c r="E741">
        <v>17254716</v>
      </c>
      <c r="F741">
        <v>143</v>
      </c>
      <c r="G741">
        <v>0</v>
      </c>
    </row>
    <row r="742" spans="1:7" x14ac:dyDescent="0.3">
      <c r="A742" s="38">
        <v>42686</v>
      </c>
      <c r="B742" t="s">
        <v>57</v>
      </c>
      <c r="C742" t="s">
        <v>25</v>
      </c>
      <c r="D742">
        <v>1</v>
      </c>
      <c r="E742">
        <v>18138067</v>
      </c>
      <c r="F742">
        <v>101</v>
      </c>
      <c r="G742">
        <v>1</v>
      </c>
    </row>
    <row r="743" spans="1:7" x14ac:dyDescent="0.3">
      <c r="A743" s="38">
        <v>42686</v>
      </c>
      <c r="B743" t="s">
        <v>54</v>
      </c>
      <c r="C743" t="s">
        <v>22</v>
      </c>
      <c r="D743">
        <v>1</v>
      </c>
      <c r="E743">
        <v>21683774</v>
      </c>
      <c r="F743">
        <v>123</v>
      </c>
      <c r="G743">
        <v>0</v>
      </c>
    </row>
    <row r="744" spans="1:7" x14ac:dyDescent="0.3">
      <c r="A744" s="38">
        <v>42686</v>
      </c>
      <c r="B744" t="s">
        <v>43</v>
      </c>
      <c r="C744" t="s">
        <v>26</v>
      </c>
      <c r="D744">
        <v>1</v>
      </c>
      <c r="E744">
        <v>12959239</v>
      </c>
      <c r="F744">
        <v>34</v>
      </c>
      <c r="G744">
        <v>0</v>
      </c>
    </row>
    <row r="745" spans="1:7" x14ac:dyDescent="0.3">
      <c r="A745" s="38">
        <v>42685</v>
      </c>
      <c r="B745" t="s">
        <v>124</v>
      </c>
      <c r="C745" t="s">
        <v>23</v>
      </c>
      <c r="D745">
        <v>1</v>
      </c>
      <c r="E745">
        <v>12101998</v>
      </c>
      <c r="F745">
        <v>81</v>
      </c>
      <c r="G745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7"/>
  <sheetViews>
    <sheetView workbookViewId="0"/>
  </sheetViews>
  <sheetFormatPr defaultRowHeight="14.4" x14ac:dyDescent="0.3"/>
  <sheetData>
    <row r="1" spans="1:4" x14ac:dyDescent="0.3">
      <c r="A1" t="s">
        <v>335</v>
      </c>
      <c r="B1" t="s">
        <v>183</v>
      </c>
      <c r="C1" t="s">
        <v>4</v>
      </c>
      <c r="D1" t="s">
        <v>336</v>
      </c>
    </row>
    <row r="2" spans="1:4" x14ac:dyDescent="0.3">
      <c r="A2" t="s">
        <v>337</v>
      </c>
      <c r="B2" t="s">
        <v>115</v>
      </c>
      <c r="C2" t="s">
        <v>22</v>
      </c>
      <c r="D2" s="38">
        <v>42678</v>
      </c>
    </row>
    <row r="3" spans="1:4" x14ac:dyDescent="0.3">
      <c r="A3" t="s">
        <v>338</v>
      </c>
      <c r="B3" t="s">
        <v>104</v>
      </c>
      <c r="C3" t="s">
        <v>22</v>
      </c>
      <c r="D3" s="38">
        <v>42677</v>
      </c>
    </row>
    <row r="4" spans="1:4" x14ac:dyDescent="0.3">
      <c r="A4" t="s">
        <v>339</v>
      </c>
      <c r="D4" s="38">
        <v>42689</v>
      </c>
    </row>
    <row r="5" spans="1:4" x14ac:dyDescent="0.3">
      <c r="A5" t="s">
        <v>340</v>
      </c>
      <c r="B5" t="s">
        <v>108</v>
      </c>
      <c r="C5" t="s">
        <v>20</v>
      </c>
      <c r="D5" s="38">
        <v>42681</v>
      </c>
    </row>
    <row r="6" spans="1:4" x14ac:dyDescent="0.3">
      <c r="A6" t="s">
        <v>341</v>
      </c>
      <c r="B6" t="s">
        <v>140</v>
      </c>
      <c r="D6" s="38">
        <v>42685</v>
      </c>
    </row>
    <row r="7" spans="1:4" x14ac:dyDescent="0.3">
      <c r="A7" t="s">
        <v>342</v>
      </c>
      <c r="B7" t="s">
        <v>137</v>
      </c>
      <c r="D7" s="38">
        <v>42683</v>
      </c>
    </row>
    <row r="8" spans="1:4" x14ac:dyDescent="0.3">
      <c r="A8" t="s">
        <v>343</v>
      </c>
      <c r="B8" t="s">
        <v>47</v>
      </c>
      <c r="C8" t="s">
        <v>20</v>
      </c>
      <c r="D8" s="38">
        <v>42685</v>
      </c>
    </row>
    <row r="9" spans="1:4" x14ac:dyDescent="0.3">
      <c r="A9" t="s">
        <v>344</v>
      </c>
      <c r="B9" t="s">
        <v>100</v>
      </c>
      <c r="C9" t="s">
        <v>24</v>
      </c>
      <c r="D9" s="38">
        <v>42684</v>
      </c>
    </row>
    <row r="10" spans="1:4" x14ac:dyDescent="0.3">
      <c r="A10" t="s">
        <v>345</v>
      </c>
      <c r="D10" s="38">
        <v>42679</v>
      </c>
    </row>
    <row r="11" spans="1:4" x14ac:dyDescent="0.3">
      <c r="A11" t="s">
        <v>346</v>
      </c>
      <c r="B11" t="s">
        <v>57</v>
      </c>
      <c r="C11" t="s">
        <v>25</v>
      </c>
      <c r="D11" s="38">
        <v>42688</v>
      </c>
    </row>
    <row r="12" spans="1:4" x14ac:dyDescent="0.3">
      <c r="A12" t="s">
        <v>347</v>
      </c>
      <c r="B12" t="s">
        <v>76</v>
      </c>
      <c r="C12" t="s">
        <v>22</v>
      </c>
      <c r="D12" s="38">
        <v>42686</v>
      </c>
    </row>
    <row r="13" spans="1:4" x14ac:dyDescent="0.3">
      <c r="A13" t="s">
        <v>348</v>
      </c>
      <c r="B13" t="s">
        <v>130</v>
      </c>
      <c r="C13" t="s">
        <v>22</v>
      </c>
      <c r="D13" s="38">
        <v>42686</v>
      </c>
    </row>
    <row r="14" spans="1:4" x14ac:dyDescent="0.3">
      <c r="A14" t="s">
        <v>349</v>
      </c>
      <c r="B14" t="s">
        <v>46</v>
      </c>
      <c r="C14" t="s">
        <v>20</v>
      </c>
      <c r="D14" s="38">
        <v>42689</v>
      </c>
    </row>
    <row r="15" spans="1:4" x14ac:dyDescent="0.3">
      <c r="A15" t="s">
        <v>350</v>
      </c>
      <c r="B15" t="s">
        <v>122</v>
      </c>
      <c r="C15" t="s">
        <v>23</v>
      </c>
      <c r="D15" s="38">
        <v>42681</v>
      </c>
    </row>
    <row r="16" spans="1:4" x14ac:dyDescent="0.3">
      <c r="A16" t="s">
        <v>351</v>
      </c>
      <c r="D16" s="38">
        <v>42688</v>
      </c>
    </row>
    <row r="17" spans="1:4" x14ac:dyDescent="0.3">
      <c r="A17" t="s">
        <v>352</v>
      </c>
      <c r="B17" t="s">
        <v>84</v>
      </c>
      <c r="C17" t="s">
        <v>20</v>
      </c>
      <c r="D17" s="38">
        <v>42690</v>
      </c>
    </row>
    <row r="18" spans="1:4" x14ac:dyDescent="0.3">
      <c r="A18" t="s">
        <v>353</v>
      </c>
      <c r="B18" t="s">
        <v>111</v>
      </c>
      <c r="C18" t="s">
        <v>23</v>
      </c>
      <c r="D18" s="38">
        <v>42689</v>
      </c>
    </row>
    <row r="19" spans="1:4" x14ac:dyDescent="0.3">
      <c r="A19" t="s">
        <v>354</v>
      </c>
      <c r="B19" t="s">
        <v>62</v>
      </c>
      <c r="C19" t="s">
        <v>21</v>
      </c>
      <c r="D19" s="38">
        <v>42689</v>
      </c>
    </row>
    <row r="20" spans="1:4" x14ac:dyDescent="0.3">
      <c r="A20" t="s">
        <v>355</v>
      </c>
      <c r="B20" t="s">
        <v>78</v>
      </c>
      <c r="C20" t="s">
        <v>20</v>
      </c>
      <c r="D20" s="38">
        <v>42683</v>
      </c>
    </row>
    <row r="21" spans="1:4" x14ac:dyDescent="0.3">
      <c r="A21" t="s">
        <v>356</v>
      </c>
      <c r="B21" t="s">
        <v>118</v>
      </c>
      <c r="C21" t="s">
        <v>22</v>
      </c>
      <c r="D21" s="38">
        <v>42685</v>
      </c>
    </row>
    <row r="22" spans="1:4" x14ac:dyDescent="0.3">
      <c r="A22" t="s">
        <v>357</v>
      </c>
      <c r="B22" t="s">
        <v>169</v>
      </c>
      <c r="D22" s="38">
        <v>42689</v>
      </c>
    </row>
    <row r="23" spans="1:4" x14ac:dyDescent="0.3">
      <c r="A23" t="s">
        <v>358</v>
      </c>
      <c r="B23" t="s">
        <v>108</v>
      </c>
      <c r="C23" t="s">
        <v>20</v>
      </c>
      <c r="D23" s="38">
        <v>42684</v>
      </c>
    </row>
    <row r="24" spans="1:4" x14ac:dyDescent="0.3">
      <c r="A24" t="s">
        <v>359</v>
      </c>
      <c r="B24" t="s">
        <v>119</v>
      </c>
      <c r="C24" t="s">
        <v>26</v>
      </c>
      <c r="D24" s="38">
        <v>42691</v>
      </c>
    </row>
    <row r="25" spans="1:4" x14ac:dyDescent="0.3">
      <c r="A25" t="s">
        <v>360</v>
      </c>
      <c r="B25" t="s">
        <v>45</v>
      </c>
      <c r="C25" t="s">
        <v>20</v>
      </c>
      <c r="D25" s="38">
        <v>42685</v>
      </c>
    </row>
    <row r="26" spans="1:4" x14ac:dyDescent="0.3">
      <c r="A26" t="s">
        <v>361</v>
      </c>
      <c r="B26" t="s">
        <v>111</v>
      </c>
      <c r="C26" t="s">
        <v>23</v>
      </c>
      <c r="D26" s="38">
        <v>42688</v>
      </c>
    </row>
    <row r="27" spans="1:4" x14ac:dyDescent="0.3">
      <c r="A27" t="s">
        <v>362</v>
      </c>
      <c r="B27" t="s">
        <v>118</v>
      </c>
      <c r="C27" t="s">
        <v>22</v>
      </c>
      <c r="D27" s="38">
        <v>42685</v>
      </c>
    </row>
    <row r="28" spans="1:4" x14ac:dyDescent="0.3">
      <c r="A28" t="s">
        <v>363</v>
      </c>
      <c r="B28" t="s">
        <v>99</v>
      </c>
      <c r="C28" t="s">
        <v>24</v>
      </c>
      <c r="D28" s="38">
        <v>42682</v>
      </c>
    </row>
    <row r="29" spans="1:4" x14ac:dyDescent="0.3">
      <c r="A29" t="s">
        <v>364</v>
      </c>
      <c r="B29" t="s">
        <v>94</v>
      </c>
      <c r="C29" t="s">
        <v>20</v>
      </c>
      <c r="D29" s="38">
        <v>42676</v>
      </c>
    </row>
    <row r="30" spans="1:4" x14ac:dyDescent="0.3">
      <c r="A30" t="s">
        <v>365</v>
      </c>
      <c r="B30" t="s">
        <v>57</v>
      </c>
      <c r="C30" t="s">
        <v>25</v>
      </c>
      <c r="D30" s="38">
        <v>42677</v>
      </c>
    </row>
    <row r="31" spans="1:4" x14ac:dyDescent="0.3">
      <c r="A31" t="s">
        <v>366</v>
      </c>
      <c r="B31" t="s">
        <v>100</v>
      </c>
      <c r="C31" t="s">
        <v>24</v>
      </c>
      <c r="D31" s="38">
        <v>42690</v>
      </c>
    </row>
    <row r="32" spans="1:4" x14ac:dyDescent="0.3">
      <c r="A32" t="s">
        <v>367</v>
      </c>
      <c r="B32" t="s">
        <v>121</v>
      </c>
      <c r="C32" t="s">
        <v>26</v>
      </c>
      <c r="D32" s="38">
        <v>42685</v>
      </c>
    </row>
    <row r="33" spans="1:4" x14ac:dyDescent="0.3">
      <c r="A33" t="s">
        <v>368</v>
      </c>
      <c r="B33" t="s">
        <v>118</v>
      </c>
      <c r="C33" t="s">
        <v>22</v>
      </c>
      <c r="D33" s="38">
        <v>42690</v>
      </c>
    </row>
    <row r="34" spans="1:4" x14ac:dyDescent="0.3">
      <c r="A34" t="s">
        <v>369</v>
      </c>
      <c r="B34" t="s">
        <v>100</v>
      </c>
      <c r="C34" t="s">
        <v>24</v>
      </c>
      <c r="D34" s="38">
        <v>42685</v>
      </c>
    </row>
    <row r="35" spans="1:4" x14ac:dyDescent="0.3">
      <c r="A35" t="s">
        <v>370</v>
      </c>
      <c r="B35" t="s">
        <v>71</v>
      </c>
      <c r="C35" t="s">
        <v>23</v>
      </c>
      <c r="D35" s="38">
        <v>42684</v>
      </c>
    </row>
    <row r="36" spans="1:4" x14ac:dyDescent="0.3">
      <c r="A36" t="s">
        <v>371</v>
      </c>
      <c r="B36" t="s">
        <v>70</v>
      </c>
      <c r="C36" t="s">
        <v>20</v>
      </c>
      <c r="D36" s="38">
        <v>42688</v>
      </c>
    </row>
    <row r="37" spans="1:4" x14ac:dyDescent="0.3">
      <c r="A37" t="s">
        <v>372</v>
      </c>
      <c r="B37" t="s">
        <v>163</v>
      </c>
      <c r="D37" s="38">
        <v>42689</v>
      </c>
    </row>
    <row r="38" spans="1:4" x14ac:dyDescent="0.3">
      <c r="A38" t="s">
        <v>373</v>
      </c>
      <c r="B38" t="s">
        <v>115</v>
      </c>
      <c r="C38" t="s">
        <v>22</v>
      </c>
      <c r="D38" s="38">
        <v>42684</v>
      </c>
    </row>
    <row r="39" spans="1:4" x14ac:dyDescent="0.3">
      <c r="A39" t="s">
        <v>374</v>
      </c>
      <c r="B39" t="s">
        <v>41</v>
      </c>
      <c r="C39" t="s">
        <v>25</v>
      </c>
      <c r="D39" s="38">
        <v>42677</v>
      </c>
    </row>
    <row r="40" spans="1:4" x14ac:dyDescent="0.3">
      <c r="A40" t="s">
        <v>375</v>
      </c>
      <c r="B40" t="s">
        <v>116</v>
      </c>
      <c r="C40" t="s">
        <v>23</v>
      </c>
      <c r="D40" s="38">
        <v>42675</v>
      </c>
    </row>
    <row r="41" spans="1:4" x14ac:dyDescent="0.3">
      <c r="A41" t="s">
        <v>376</v>
      </c>
      <c r="B41" t="s">
        <v>101</v>
      </c>
      <c r="C41" t="s">
        <v>20</v>
      </c>
      <c r="D41" s="38">
        <v>42690</v>
      </c>
    </row>
    <row r="42" spans="1:4" x14ac:dyDescent="0.3">
      <c r="A42" t="s">
        <v>377</v>
      </c>
      <c r="B42" t="s">
        <v>122</v>
      </c>
      <c r="C42" t="s">
        <v>23</v>
      </c>
      <c r="D42" s="38">
        <v>42681</v>
      </c>
    </row>
    <row r="43" spans="1:4" x14ac:dyDescent="0.3">
      <c r="A43" t="s">
        <v>378</v>
      </c>
      <c r="B43" t="s">
        <v>67</v>
      </c>
      <c r="C43" t="s">
        <v>26</v>
      </c>
      <c r="D43" s="38">
        <v>42682</v>
      </c>
    </row>
    <row r="44" spans="1:4" x14ac:dyDescent="0.3">
      <c r="A44" t="s">
        <v>379</v>
      </c>
      <c r="B44" t="s">
        <v>106</v>
      </c>
      <c r="C44" t="s">
        <v>23</v>
      </c>
      <c r="D44" s="38">
        <v>42684</v>
      </c>
    </row>
    <row r="45" spans="1:4" x14ac:dyDescent="0.3">
      <c r="A45" t="s">
        <v>380</v>
      </c>
      <c r="B45" t="s">
        <v>109</v>
      </c>
      <c r="C45" t="s">
        <v>24</v>
      </c>
      <c r="D45" s="38">
        <v>42678</v>
      </c>
    </row>
    <row r="46" spans="1:4" x14ac:dyDescent="0.3">
      <c r="A46" t="s">
        <v>381</v>
      </c>
      <c r="B46" t="s">
        <v>122</v>
      </c>
      <c r="C46" t="s">
        <v>23</v>
      </c>
      <c r="D46" s="38">
        <v>42679</v>
      </c>
    </row>
    <row r="47" spans="1:4" x14ac:dyDescent="0.3">
      <c r="A47" t="s">
        <v>382</v>
      </c>
      <c r="B47" t="s">
        <v>130</v>
      </c>
      <c r="C47" t="s">
        <v>22</v>
      </c>
      <c r="D47" s="38">
        <v>42683</v>
      </c>
    </row>
    <row r="48" spans="1:4" x14ac:dyDescent="0.3">
      <c r="A48" t="s">
        <v>383</v>
      </c>
      <c r="B48" t="s">
        <v>56</v>
      </c>
      <c r="C48" t="s">
        <v>26</v>
      </c>
      <c r="D48" s="38">
        <v>42685</v>
      </c>
    </row>
    <row r="49" spans="1:4" x14ac:dyDescent="0.3">
      <c r="A49" t="s">
        <v>384</v>
      </c>
      <c r="B49" t="s">
        <v>132</v>
      </c>
      <c r="C49" t="s">
        <v>20</v>
      </c>
      <c r="D49" s="38">
        <v>42686</v>
      </c>
    </row>
    <row r="50" spans="1:4" x14ac:dyDescent="0.3">
      <c r="A50" t="s">
        <v>385</v>
      </c>
      <c r="B50" t="s">
        <v>119</v>
      </c>
      <c r="C50" t="s">
        <v>26</v>
      </c>
      <c r="D50" s="38">
        <v>42688</v>
      </c>
    </row>
    <row r="51" spans="1:4" x14ac:dyDescent="0.3">
      <c r="A51" t="s">
        <v>386</v>
      </c>
      <c r="B51" t="s">
        <v>52</v>
      </c>
      <c r="C51" t="s">
        <v>23</v>
      </c>
      <c r="D51" s="38">
        <v>42689</v>
      </c>
    </row>
    <row r="52" spans="1:4" x14ac:dyDescent="0.3">
      <c r="A52" t="s">
        <v>387</v>
      </c>
      <c r="B52" t="s">
        <v>334</v>
      </c>
      <c r="C52" t="s">
        <v>23</v>
      </c>
      <c r="D52" s="38">
        <v>42676</v>
      </c>
    </row>
    <row r="53" spans="1:4" x14ac:dyDescent="0.3">
      <c r="A53" t="s">
        <v>388</v>
      </c>
      <c r="D53" s="38">
        <v>42676</v>
      </c>
    </row>
    <row r="54" spans="1:4" x14ac:dyDescent="0.3">
      <c r="A54" t="s">
        <v>389</v>
      </c>
      <c r="B54" t="s">
        <v>390</v>
      </c>
      <c r="C54" t="s">
        <v>23</v>
      </c>
      <c r="D54" s="38">
        <v>42686</v>
      </c>
    </row>
    <row r="55" spans="1:4" x14ac:dyDescent="0.3">
      <c r="A55" t="s">
        <v>391</v>
      </c>
      <c r="B55" t="s">
        <v>129</v>
      </c>
      <c r="C55" t="s">
        <v>20</v>
      </c>
      <c r="D55" s="38">
        <v>42684</v>
      </c>
    </row>
    <row r="56" spans="1:4" x14ac:dyDescent="0.3">
      <c r="A56" t="s">
        <v>392</v>
      </c>
      <c r="D56" s="38">
        <v>42678</v>
      </c>
    </row>
    <row r="57" spans="1:4" x14ac:dyDescent="0.3">
      <c r="A57" t="s">
        <v>393</v>
      </c>
      <c r="D57" s="38">
        <v>42689</v>
      </c>
    </row>
    <row r="58" spans="1:4" x14ac:dyDescent="0.3">
      <c r="A58" t="s">
        <v>394</v>
      </c>
      <c r="D58" s="38">
        <v>42690</v>
      </c>
    </row>
    <row r="59" spans="1:4" x14ac:dyDescent="0.3">
      <c r="A59" t="s">
        <v>395</v>
      </c>
      <c r="D59" s="38">
        <v>42689</v>
      </c>
    </row>
    <row r="60" spans="1:4" x14ac:dyDescent="0.3">
      <c r="A60" t="s">
        <v>396</v>
      </c>
      <c r="D60" s="38">
        <v>42683</v>
      </c>
    </row>
    <row r="61" spans="1:4" x14ac:dyDescent="0.3">
      <c r="A61" t="s">
        <v>397</v>
      </c>
      <c r="D61" s="38">
        <v>42690</v>
      </c>
    </row>
    <row r="62" spans="1:4" x14ac:dyDescent="0.3">
      <c r="A62" t="s">
        <v>398</v>
      </c>
      <c r="B62" t="s">
        <v>160</v>
      </c>
      <c r="D62" s="38">
        <v>42689</v>
      </c>
    </row>
    <row r="63" spans="1:4" x14ac:dyDescent="0.3">
      <c r="A63" t="s">
        <v>399</v>
      </c>
      <c r="B63" t="s">
        <v>67</v>
      </c>
      <c r="C63" t="s">
        <v>26</v>
      </c>
      <c r="D63" s="38">
        <v>42688</v>
      </c>
    </row>
    <row r="64" spans="1:4" x14ac:dyDescent="0.3">
      <c r="A64" t="s">
        <v>400</v>
      </c>
      <c r="B64" t="s">
        <v>74</v>
      </c>
      <c r="C64" t="s">
        <v>20</v>
      </c>
      <c r="D64" s="38">
        <v>42685</v>
      </c>
    </row>
    <row r="65" spans="1:4" x14ac:dyDescent="0.3">
      <c r="A65" t="s">
        <v>401</v>
      </c>
      <c r="B65" t="s">
        <v>41</v>
      </c>
      <c r="C65" t="s">
        <v>25</v>
      </c>
      <c r="D65" s="38">
        <v>42679</v>
      </c>
    </row>
    <row r="66" spans="1:4" x14ac:dyDescent="0.3">
      <c r="A66" t="s">
        <v>402</v>
      </c>
      <c r="D66" s="38">
        <v>42686</v>
      </c>
    </row>
    <row r="67" spans="1:4" x14ac:dyDescent="0.3">
      <c r="A67" t="s">
        <v>403</v>
      </c>
      <c r="B67" t="s">
        <v>83</v>
      </c>
      <c r="C67" t="s">
        <v>25</v>
      </c>
      <c r="D67" s="38">
        <v>42686</v>
      </c>
    </row>
    <row r="68" spans="1:4" x14ac:dyDescent="0.3">
      <c r="A68" t="s">
        <v>404</v>
      </c>
      <c r="D68" s="38">
        <v>42683</v>
      </c>
    </row>
    <row r="69" spans="1:4" x14ac:dyDescent="0.3">
      <c r="A69" t="s">
        <v>405</v>
      </c>
      <c r="B69" t="s">
        <v>77</v>
      </c>
      <c r="C69" t="s">
        <v>20</v>
      </c>
      <c r="D69" s="38">
        <v>42689</v>
      </c>
    </row>
    <row r="70" spans="1:4" x14ac:dyDescent="0.3">
      <c r="A70" t="s">
        <v>406</v>
      </c>
      <c r="B70" t="s">
        <v>163</v>
      </c>
      <c r="D70" s="38">
        <v>42677</v>
      </c>
    </row>
    <row r="71" spans="1:4" x14ac:dyDescent="0.3">
      <c r="A71" t="s">
        <v>407</v>
      </c>
      <c r="D71" s="38">
        <v>42682</v>
      </c>
    </row>
    <row r="72" spans="1:4" x14ac:dyDescent="0.3">
      <c r="A72" t="s">
        <v>408</v>
      </c>
      <c r="D72" s="38">
        <v>42685</v>
      </c>
    </row>
    <row r="73" spans="1:4" x14ac:dyDescent="0.3">
      <c r="A73" t="s">
        <v>409</v>
      </c>
      <c r="B73" t="s">
        <v>42</v>
      </c>
      <c r="C73" t="s">
        <v>25</v>
      </c>
      <c r="D73" s="38">
        <v>42690</v>
      </c>
    </row>
    <row r="74" spans="1:4" x14ac:dyDescent="0.3">
      <c r="A74" t="s">
        <v>410</v>
      </c>
      <c r="B74" t="s">
        <v>99</v>
      </c>
      <c r="C74" t="s">
        <v>24</v>
      </c>
      <c r="D74" s="38">
        <v>42684</v>
      </c>
    </row>
    <row r="75" spans="1:4" x14ac:dyDescent="0.3">
      <c r="A75" t="s">
        <v>411</v>
      </c>
      <c r="B75" t="s">
        <v>60</v>
      </c>
      <c r="C75" t="s">
        <v>24</v>
      </c>
      <c r="D75" s="38">
        <v>42682</v>
      </c>
    </row>
    <row r="76" spans="1:4" x14ac:dyDescent="0.3">
      <c r="A76" t="s">
        <v>412</v>
      </c>
      <c r="B76" t="s">
        <v>109</v>
      </c>
      <c r="C76" t="s">
        <v>24</v>
      </c>
      <c r="D76" s="38">
        <v>42682</v>
      </c>
    </row>
    <row r="77" spans="1:4" x14ac:dyDescent="0.3">
      <c r="A77" t="s">
        <v>413</v>
      </c>
      <c r="B77" t="s">
        <v>55</v>
      </c>
      <c r="C77" t="s">
        <v>20</v>
      </c>
      <c r="D77" s="38">
        <v>42676</v>
      </c>
    </row>
    <row r="78" spans="1:4" x14ac:dyDescent="0.3">
      <c r="A78" t="s">
        <v>414</v>
      </c>
      <c r="D78" s="38">
        <v>42678</v>
      </c>
    </row>
    <row r="79" spans="1:4" x14ac:dyDescent="0.3">
      <c r="A79" t="s">
        <v>415</v>
      </c>
      <c r="B79" t="s">
        <v>41</v>
      </c>
      <c r="C79" t="s">
        <v>25</v>
      </c>
      <c r="D79" s="38">
        <v>42675</v>
      </c>
    </row>
    <row r="80" spans="1:4" x14ac:dyDescent="0.3">
      <c r="A80" t="s">
        <v>416</v>
      </c>
      <c r="B80" t="s">
        <v>117</v>
      </c>
      <c r="C80" t="s">
        <v>22</v>
      </c>
      <c r="D80" s="38">
        <v>42679</v>
      </c>
    </row>
    <row r="81" spans="1:4" x14ac:dyDescent="0.3">
      <c r="A81" t="s">
        <v>417</v>
      </c>
      <c r="B81" t="s">
        <v>41</v>
      </c>
      <c r="C81" t="s">
        <v>25</v>
      </c>
      <c r="D81" s="38">
        <v>42681</v>
      </c>
    </row>
    <row r="82" spans="1:4" x14ac:dyDescent="0.3">
      <c r="A82" t="s">
        <v>418</v>
      </c>
      <c r="B82" t="s">
        <v>95</v>
      </c>
      <c r="C82" t="s">
        <v>23</v>
      </c>
      <c r="D82" s="38">
        <v>42679</v>
      </c>
    </row>
    <row r="83" spans="1:4" x14ac:dyDescent="0.3">
      <c r="A83" t="s">
        <v>419</v>
      </c>
      <c r="B83" t="s">
        <v>80</v>
      </c>
      <c r="C83" t="s">
        <v>23</v>
      </c>
      <c r="D83" s="38">
        <v>42675</v>
      </c>
    </row>
    <row r="84" spans="1:4" x14ac:dyDescent="0.3">
      <c r="A84" t="s">
        <v>420</v>
      </c>
      <c r="D84" s="38">
        <v>42679</v>
      </c>
    </row>
    <row r="85" spans="1:4" x14ac:dyDescent="0.3">
      <c r="A85" t="s">
        <v>421</v>
      </c>
      <c r="B85" t="s">
        <v>75</v>
      </c>
      <c r="C85" t="s">
        <v>20</v>
      </c>
      <c r="D85" s="38">
        <v>42686</v>
      </c>
    </row>
    <row r="86" spans="1:4" x14ac:dyDescent="0.3">
      <c r="A86" t="s">
        <v>422</v>
      </c>
      <c r="B86" t="s">
        <v>67</v>
      </c>
      <c r="C86" t="s">
        <v>26</v>
      </c>
      <c r="D86" s="38">
        <v>42677</v>
      </c>
    </row>
    <row r="87" spans="1:4" x14ac:dyDescent="0.3">
      <c r="A87" t="s">
        <v>423</v>
      </c>
      <c r="B87" t="s">
        <v>121</v>
      </c>
      <c r="C87" t="s">
        <v>26</v>
      </c>
      <c r="D87" s="38">
        <v>42689</v>
      </c>
    </row>
    <row r="88" spans="1:4" x14ac:dyDescent="0.3">
      <c r="A88" t="s">
        <v>424</v>
      </c>
      <c r="B88" t="s">
        <v>112</v>
      </c>
      <c r="C88" t="s">
        <v>23</v>
      </c>
      <c r="D88" s="38">
        <v>42683</v>
      </c>
    </row>
    <row r="89" spans="1:4" x14ac:dyDescent="0.3">
      <c r="A89" t="s">
        <v>425</v>
      </c>
      <c r="B89" t="s">
        <v>56</v>
      </c>
      <c r="C89" t="s">
        <v>26</v>
      </c>
      <c r="D89" s="38">
        <v>42675</v>
      </c>
    </row>
    <row r="90" spans="1:4" x14ac:dyDescent="0.3">
      <c r="A90" t="s">
        <v>426</v>
      </c>
      <c r="D90" s="38">
        <v>42684</v>
      </c>
    </row>
    <row r="91" spans="1:4" x14ac:dyDescent="0.3">
      <c r="A91" t="s">
        <v>427</v>
      </c>
      <c r="B91" t="s">
        <v>73</v>
      </c>
      <c r="C91" t="s">
        <v>20</v>
      </c>
      <c r="D91" s="38">
        <v>42681</v>
      </c>
    </row>
    <row r="92" spans="1:4" x14ac:dyDescent="0.3">
      <c r="A92" t="s">
        <v>428</v>
      </c>
      <c r="B92" t="s">
        <v>111</v>
      </c>
      <c r="C92" t="s">
        <v>23</v>
      </c>
      <c r="D92" s="38">
        <v>42681</v>
      </c>
    </row>
    <row r="93" spans="1:4" x14ac:dyDescent="0.3">
      <c r="A93" t="s">
        <v>429</v>
      </c>
      <c r="B93" t="s">
        <v>41</v>
      </c>
      <c r="C93" t="s">
        <v>25</v>
      </c>
      <c r="D93" s="38">
        <v>42675</v>
      </c>
    </row>
    <row r="94" spans="1:4" x14ac:dyDescent="0.3">
      <c r="A94" t="s">
        <v>430</v>
      </c>
      <c r="D94" s="38">
        <v>42675</v>
      </c>
    </row>
    <row r="95" spans="1:4" x14ac:dyDescent="0.3">
      <c r="A95" t="s">
        <v>431</v>
      </c>
      <c r="D95" s="38">
        <v>42678</v>
      </c>
    </row>
    <row r="96" spans="1:4" x14ac:dyDescent="0.3">
      <c r="A96" t="s">
        <v>432</v>
      </c>
      <c r="B96" t="s">
        <v>70</v>
      </c>
      <c r="C96" t="s">
        <v>20</v>
      </c>
      <c r="D96" s="38">
        <v>42689</v>
      </c>
    </row>
    <row r="97" spans="1:4" x14ac:dyDescent="0.3">
      <c r="A97" t="s">
        <v>433</v>
      </c>
      <c r="D97" s="38">
        <v>42686</v>
      </c>
    </row>
    <row r="98" spans="1:4" x14ac:dyDescent="0.3">
      <c r="A98" t="s">
        <v>434</v>
      </c>
      <c r="B98" t="s">
        <v>120</v>
      </c>
      <c r="C98" t="s">
        <v>23</v>
      </c>
      <c r="D98" s="38">
        <v>42692</v>
      </c>
    </row>
    <row r="99" spans="1:4" x14ac:dyDescent="0.3">
      <c r="A99" t="s">
        <v>435</v>
      </c>
      <c r="B99" t="s">
        <v>125</v>
      </c>
      <c r="C99" t="s">
        <v>23</v>
      </c>
      <c r="D99" s="38">
        <v>42686</v>
      </c>
    </row>
    <row r="100" spans="1:4" x14ac:dyDescent="0.3">
      <c r="A100" t="s">
        <v>436</v>
      </c>
      <c r="B100" t="s">
        <v>101</v>
      </c>
      <c r="C100" t="s">
        <v>20</v>
      </c>
      <c r="D100" s="38">
        <v>42678</v>
      </c>
    </row>
    <row r="101" spans="1:4" x14ac:dyDescent="0.3">
      <c r="A101" t="s">
        <v>437</v>
      </c>
      <c r="B101" t="s">
        <v>132</v>
      </c>
      <c r="C101" t="s">
        <v>20</v>
      </c>
      <c r="D101" s="38">
        <v>42675</v>
      </c>
    </row>
    <row r="102" spans="1:4" x14ac:dyDescent="0.3">
      <c r="A102" t="s">
        <v>438</v>
      </c>
      <c r="B102" t="s">
        <v>120</v>
      </c>
      <c r="C102" t="s">
        <v>23</v>
      </c>
      <c r="D102" s="38">
        <v>42684</v>
      </c>
    </row>
    <row r="103" spans="1:4" x14ac:dyDescent="0.3">
      <c r="A103" t="s">
        <v>439</v>
      </c>
      <c r="B103" t="s">
        <v>125</v>
      </c>
      <c r="C103" t="s">
        <v>23</v>
      </c>
      <c r="D103" s="38">
        <v>42679</v>
      </c>
    </row>
    <row r="104" spans="1:4" x14ac:dyDescent="0.3">
      <c r="A104" t="s">
        <v>440</v>
      </c>
      <c r="B104" t="s">
        <v>55</v>
      </c>
      <c r="C104" t="s">
        <v>20</v>
      </c>
      <c r="D104" s="38">
        <v>42677</v>
      </c>
    </row>
    <row r="105" spans="1:4" x14ac:dyDescent="0.3">
      <c r="A105" t="s">
        <v>441</v>
      </c>
      <c r="B105" t="s">
        <v>98</v>
      </c>
      <c r="C105" t="s">
        <v>23</v>
      </c>
      <c r="D105" s="38">
        <v>42686</v>
      </c>
    </row>
    <row r="106" spans="1:4" x14ac:dyDescent="0.3">
      <c r="A106" t="s">
        <v>442</v>
      </c>
      <c r="B106" t="s">
        <v>101</v>
      </c>
      <c r="C106" t="s">
        <v>20</v>
      </c>
      <c r="D106" s="38">
        <v>42686</v>
      </c>
    </row>
    <row r="107" spans="1:4" x14ac:dyDescent="0.3">
      <c r="A107" t="s">
        <v>443</v>
      </c>
      <c r="B107" t="s">
        <v>91</v>
      </c>
      <c r="C107" t="s">
        <v>25</v>
      </c>
      <c r="D107" s="38">
        <v>42685</v>
      </c>
    </row>
    <row r="108" spans="1:4" x14ac:dyDescent="0.3">
      <c r="A108" t="s">
        <v>444</v>
      </c>
      <c r="B108" t="s">
        <v>68</v>
      </c>
      <c r="C108" t="s">
        <v>25</v>
      </c>
      <c r="D108" s="38">
        <v>42685</v>
      </c>
    </row>
    <row r="109" spans="1:4" x14ac:dyDescent="0.3">
      <c r="A109" t="s">
        <v>445</v>
      </c>
      <c r="B109" t="s">
        <v>74</v>
      </c>
      <c r="C109" t="s">
        <v>20</v>
      </c>
      <c r="D109" s="38">
        <v>42689</v>
      </c>
    </row>
    <row r="110" spans="1:4" x14ac:dyDescent="0.3">
      <c r="A110" t="s">
        <v>446</v>
      </c>
      <c r="B110" t="s">
        <v>77</v>
      </c>
      <c r="C110" t="s">
        <v>20</v>
      </c>
      <c r="D110" s="38">
        <v>42676</v>
      </c>
    </row>
    <row r="111" spans="1:4" x14ac:dyDescent="0.3">
      <c r="A111" t="s">
        <v>447</v>
      </c>
      <c r="B111" t="s">
        <v>93</v>
      </c>
      <c r="C111" t="s">
        <v>23</v>
      </c>
      <c r="D111" s="38">
        <v>42688</v>
      </c>
    </row>
    <row r="112" spans="1:4" x14ac:dyDescent="0.3">
      <c r="A112" t="s">
        <v>448</v>
      </c>
      <c r="B112" t="s">
        <v>42</v>
      </c>
      <c r="C112" t="s">
        <v>25</v>
      </c>
      <c r="D112" s="38">
        <v>42686</v>
      </c>
    </row>
    <row r="113" spans="1:4" x14ac:dyDescent="0.3">
      <c r="A113" t="s">
        <v>449</v>
      </c>
      <c r="B113" t="s">
        <v>126</v>
      </c>
      <c r="C113" t="s">
        <v>25</v>
      </c>
      <c r="D113" s="38">
        <v>42688</v>
      </c>
    </row>
    <row r="114" spans="1:4" x14ac:dyDescent="0.3">
      <c r="A114" t="s">
        <v>450</v>
      </c>
      <c r="B114" t="s">
        <v>61</v>
      </c>
      <c r="C114" t="s">
        <v>20</v>
      </c>
      <c r="D114" s="38">
        <v>42691</v>
      </c>
    </row>
    <row r="115" spans="1:4" x14ac:dyDescent="0.3">
      <c r="A115" t="s">
        <v>451</v>
      </c>
      <c r="B115" t="s">
        <v>118</v>
      </c>
      <c r="C115" t="s">
        <v>22</v>
      </c>
      <c r="D115" s="38">
        <v>42688</v>
      </c>
    </row>
    <row r="116" spans="1:4" x14ac:dyDescent="0.3">
      <c r="A116" t="s">
        <v>452</v>
      </c>
      <c r="B116" t="s">
        <v>109</v>
      </c>
      <c r="C116" t="s">
        <v>24</v>
      </c>
      <c r="D116" s="38">
        <v>42689</v>
      </c>
    </row>
    <row r="117" spans="1:4" x14ac:dyDescent="0.3">
      <c r="A117" t="s">
        <v>453</v>
      </c>
      <c r="D117" s="38">
        <v>42684</v>
      </c>
    </row>
    <row r="118" spans="1:4" x14ac:dyDescent="0.3">
      <c r="A118" t="s">
        <v>454</v>
      </c>
      <c r="B118" t="s">
        <v>121</v>
      </c>
      <c r="C118" t="s">
        <v>26</v>
      </c>
      <c r="D118" s="38">
        <v>42690</v>
      </c>
    </row>
    <row r="119" spans="1:4" x14ac:dyDescent="0.3">
      <c r="A119" t="s">
        <v>455</v>
      </c>
      <c r="B119" t="s">
        <v>127</v>
      </c>
      <c r="C119" t="s">
        <v>21</v>
      </c>
      <c r="D119" s="38">
        <v>42686</v>
      </c>
    </row>
    <row r="120" spans="1:4" x14ac:dyDescent="0.3">
      <c r="A120" t="s">
        <v>456</v>
      </c>
      <c r="B120" t="s">
        <v>118</v>
      </c>
      <c r="C120" t="s">
        <v>22</v>
      </c>
      <c r="D120" s="38">
        <v>42686</v>
      </c>
    </row>
    <row r="121" spans="1:4" x14ac:dyDescent="0.3">
      <c r="A121" t="s">
        <v>457</v>
      </c>
      <c r="D121" s="38">
        <v>42688</v>
      </c>
    </row>
    <row r="122" spans="1:4" x14ac:dyDescent="0.3">
      <c r="A122" t="s">
        <v>458</v>
      </c>
      <c r="B122" t="s">
        <v>108</v>
      </c>
      <c r="C122" t="s">
        <v>20</v>
      </c>
      <c r="D122" s="38">
        <v>42688</v>
      </c>
    </row>
    <row r="123" spans="1:4" x14ac:dyDescent="0.3">
      <c r="A123" t="s">
        <v>459</v>
      </c>
      <c r="B123" t="s">
        <v>118</v>
      </c>
      <c r="C123" t="s">
        <v>22</v>
      </c>
      <c r="D123" s="38">
        <v>42691</v>
      </c>
    </row>
    <row r="124" spans="1:4" x14ac:dyDescent="0.3">
      <c r="A124" t="s">
        <v>460</v>
      </c>
      <c r="B124" t="s">
        <v>461</v>
      </c>
      <c r="C124" t="s">
        <v>23</v>
      </c>
      <c r="D124" s="38">
        <v>42679</v>
      </c>
    </row>
    <row r="125" spans="1:4" x14ac:dyDescent="0.3">
      <c r="A125" t="s">
        <v>462</v>
      </c>
      <c r="B125" t="s">
        <v>82</v>
      </c>
      <c r="C125" t="s">
        <v>25</v>
      </c>
      <c r="D125" s="38">
        <v>42686</v>
      </c>
    </row>
    <row r="126" spans="1:4" x14ac:dyDescent="0.3">
      <c r="A126" t="s">
        <v>463</v>
      </c>
      <c r="D126" s="38">
        <v>42677</v>
      </c>
    </row>
    <row r="127" spans="1:4" x14ac:dyDescent="0.3">
      <c r="A127" t="s">
        <v>464</v>
      </c>
      <c r="B127" t="s">
        <v>332</v>
      </c>
      <c r="C127" t="s">
        <v>22</v>
      </c>
      <c r="D127" s="38">
        <v>42684</v>
      </c>
    </row>
    <row r="128" spans="1:4" x14ac:dyDescent="0.3">
      <c r="A128" t="s">
        <v>465</v>
      </c>
      <c r="B128" t="s">
        <v>77</v>
      </c>
      <c r="C128" t="s">
        <v>20</v>
      </c>
      <c r="D128" s="38">
        <v>42689</v>
      </c>
    </row>
    <row r="129" spans="1:4" x14ac:dyDescent="0.3">
      <c r="A129" t="s">
        <v>466</v>
      </c>
      <c r="B129" t="s">
        <v>123</v>
      </c>
      <c r="C129" t="s">
        <v>22</v>
      </c>
      <c r="D129" s="38">
        <v>42690</v>
      </c>
    </row>
    <row r="130" spans="1:4" x14ac:dyDescent="0.3">
      <c r="A130" t="s">
        <v>467</v>
      </c>
      <c r="B130" t="s">
        <v>468</v>
      </c>
      <c r="C130" t="s">
        <v>25</v>
      </c>
      <c r="D130" s="38">
        <v>42684</v>
      </c>
    </row>
    <row r="131" spans="1:4" x14ac:dyDescent="0.3">
      <c r="A131" t="s">
        <v>469</v>
      </c>
      <c r="B131" t="s">
        <v>470</v>
      </c>
      <c r="C131" t="s">
        <v>25</v>
      </c>
      <c r="D131" s="38">
        <v>42682</v>
      </c>
    </row>
    <row r="132" spans="1:4" x14ac:dyDescent="0.3">
      <c r="A132" t="s">
        <v>471</v>
      </c>
      <c r="D132" s="38">
        <v>42685</v>
      </c>
    </row>
    <row r="133" spans="1:4" x14ac:dyDescent="0.3">
      <c r="A133" t="s">
        <v>472</v>
      </c>
      <c r="B133" t="s">
        <v>108</v>
      </c>
      <c r="C133" t="s">
        <v>20</v>
      </c>
      <c r="D133" s="38">
        <v>42683</v>
      </c>
    </row>
    <row r="134" spans="1:4" x14ac:dyDescent="0.3">
      <c r="A134" t="s">
        <v>473</v>
      </c>
      <c r="B134" t="s">
        <v>116</v>
      </c>
      <c r="C134" t="s">
        <v>23</v>
      </c>
      <c r="D134" s="38">
        <v>42679</v>
      </c>
    </row>
    <row r="135" spans="1:4" x14ac:dyDescent="0.3">
      <c r="A135" t="s">
        <v>474</v>
      </c>
      <c r="B135" t="s">
        <v>88</v>
      </c>
      <c r="C135" t="s">
        <v>25</v>
      </c>
      <c r="D135" s="38">
        <v>42681</v>
      </c>
    </row>
    <row r="136" spans="1:4" x14ac:dyDescent="0.3">
      <c r="A136" t="s">
        <v>475</v>
      </c>
      <c r="D136" s="38">
        <v>42679</v>
      </c>
    </row>
    <row r="137" spans="1:4" x14ac:dyDescent="0.3">
      <c r="A137" t="s">
        <v>476</v>
      </c>
      <c r="D137" s="38">
        <v>42686</v>
      </c>
    </row>
    <row r="138" spans="1:4" x14ac:dyDescent="0.3">
      <c r="A138" t="s">
        <v>477</v>
      </c>
      <c r="B138" t="s">
        <v>478</v>
      </c>
      <c r="C138" t="s">
        <v>22</v>
      </c>
      <c r="D138" s="38">
        <v>42676</v>
      </c>
    </row>
    <row r="139" spans="1:4" x14ac:dyDescent="0.3">
      <c r="A139" t="s">
        <v>479</v>
      </c>
      <c r="B139" t="s">
        <v>117</v>
      </c>
      <c r="C139" t="s">
        <v>22</v>
      </c>
      <c r="D139" s="38">
        <v>42688</v>
      </c>
    </row>
    <row r="140" spans="1:4" x14ac:dyDescent="0.3">
      <c r="A140" t="s">
        <v>480</v>
      </c>
      <c r="D140" s="38">
        <v>42677</v>
      </c>
    </row>
    <row r="141" spans="1:4" x14ac:dyDescent="0.3">
      <c r="A141" t="s">
        <v>481</v>
      </c>
      <c r="B141" t="s">
        <v>96</v>
      </c>
      <c r="C141" t="s">
        <v>23</v>
      </c>
      <c r="D141" s="38">
        <v>42683</v>
      </c>
    </row>
    <row r="142" spans="1:4" x14ac:dyDescent="0.3">
      <c r="A142" t="s">
        <v>482</v>
      </c>
      <c r="B142" t="s">
        <v>45</v>
      </c>
      <c r="C142" t="s">
        <v>20</v>
      </c>
      <c r="D142" s="38">
        <v>42677</v>
      </c>
    </row>
    <row r="143" spans="1:4" x14ac:dyDescent="0.3">
      <c r="A143" t="s">
        <v>483</v>
      </c>
      <c r="B143" t="s">
        <v>66</v>
      </c>
      <c r="C143" t="s">
        <v>25</v>
      </c>
      <c r="D143" s="38">
        <v>42688</v>
      </c>
    </row>
    <row r="144" spans="1:4" x14ac:dyDescent="0.3">
      <c r="A144" t="s">
        <v>484</v>
      </c>
      <c r="B144" t="s">
        <v>66</v>
      </c>
      <c r="C144" t="s">
        <v>25</v>
      </c>
      <c r="D144" s="38">
        <v>42691</v>
      </c>
    </row>
    <row r="145" spans="1:4" x14ac:dyDescent="0.3">
      <c r="A145" t="s">
        <v>485</v>
      </c>
      <c r="B145" t="s">
        <v>74</v>
      </c>
      <c r="C145" t="s">
        <v>20</v>
      </c>
      <c r="D145" s="38">
        <v>42681</v>
      </c>
    </row>
    <row r="146" spans="1:4" x14ac:dyDescent="0.3">
      <c r="A146" t="s">
        <v>486</v>
      </c>
      <c r="B146" t="s">
        <v>68</v>
      </c>
      <c r="C146" t="s">
        <v>25</v>
      </c>
      <c r="D146" s="38">
        <v>42682</v>
      </c>
    </row>
    <row r="147" spans="1:4" x14ac:dyDescent="0.3">
      <c r="A147" t="s">
        <v>487</v>
      </c>
      <c r="B147" t="s">
        <v>116</v>
      </c>
      <c r="C147" t="s">
        <v>23</v>
      </c>
      <c r="D147" s="38">
        <v>42689</v>
      </c>
    </row>
    <row r="148" spans="1:4" x14ac:dyDescent="0.3">
      <c r="A148" t="s">
        <v>488</v>
      </c>
      <c r="B148" t="s">
        <v>58</v>
      </c>
      <c r="C148" t="s">
        <v>20</v>
      </c>
      <c r="D148" s="38">
        <v>42685</v>
      </c>
    </row>
    <row r="149" spans="1:4" x14ac:dyDescent="0.3">
      <c r="A149" t="s">
        <v>489</v>
      </c>
      <c r="B149" t="s">
        <v>100</v>
      </c>
      <c r="C149" t="s">
        <v>24</v>
      </c>
      <c r="D149" s="38">
        <v>42675</v>
      </c>
    </row>
    <row r="150" spans="1:4" x14ac:dyDescent="0.3">
      <c r="A150" t="s">
        <v>490</v>
      </c>
      <c r="B150" t="s">
        <v>45</v>
      </c>
      <c r="C150" t="s">
        <v>20</v>
      </c>
      <c r="D150" s="38">
        <v>42685</v>
      </c>
    </row>
    <row r="151" spans="1:4" x14ac:dyDescent="0.3">
      <c r="A151" t="s">
        <v>491</v>
      </c>
      <c r="D151" s="38">
        <v>42689</v>
      </c>
    </row>
    <row r="152" spans="1:4" x14ac:dyDescent="0.3">
      <c r="A152" t="s">
        <v>492</v>
      </c>
      <c r="B152" t="s">
        <v>70</v>
      </c>
      <c r="C152" t="s">
        <v>20</v>
      </c>
      <c r="D152" s="38">
        <v>42688</v>
      </c>
    </row>
    <row r="153" spans="1:4" x14ac:dyDescent="0.3">
      <c r="A153" t="s">
        <v>493</v>
      </c>
      <c r="B153" t="s">
        <v>120</v>
      </c>
      <c r="C153" t="s">
        <v>23</v>
      </c>
      <c r="D153" s="38">
        <v>42691</v>
      </c>
    </row>
    <row r="154" spans="1:4" x14ac:dyDescent="0.3">
      <c r="A154" t="s">
        <v>494</v>
      </c>
      <c r="B154" t="s">
        <v>52</v>
      </c>
      <c r="C154" t="s">
        <v>23</v>
      </c>
      <c r="D154" s="38">
        <v>42690</v>
      </c>
    </row>
    <row r="155" spans="1:4" x14ac:dyDescent="0.3">
      <c r="A155" t="s">
        <v>495</v>
      </c>
      <c r="B155" t="s">
        <v>129</v>
      </c>
      <c r="C155" t="s">
        <v>20</v>
      </c>
      <c r="D155" s="38">
        <v>42691</v>
      </c>
    </row>
    <row r="156" spans="1:4" x14ac:dyDescent="0.3">
      <c r="A156" t="s">
        <v>496</v>
      </c>
      <c r="B156" t="s">
        <v>109</v>
      </c>
      <c r="C156" t="s">
        <v>24</v>
      </c>
      <c r="D156" s="38">
        <v>42691</v>
      </c>
    </row>
    <row r="157" spans="1:4" x14ac:dyDescent="0.3">
      <c r="A157" t="s">
        <v>497</v>
      </c>
      <c r="B157" t="s">
        <v>85</v>
      </c>
      <c r="C157" t="s">
        <v>23</v>
      </c>
      <c r="D157" s="38">
        <v>42677</v>
      </c>
    </row>
    <row r="158" spans="1:4" x14ac:dyDescent="0.3">
      <c r="A158" t="s">
        <v>498</v>
      </c>
      <c r="B158" t="s">
        <v>100</v>
      </c>
      <c r="C158" t="s">
        <v>24</v>
      </c>
      <c r="D158" s="38">
        <v>42681</v>
      </c>
    </row>
    <row r="159" spans="1:4" x14ac:dyDescent="0.3">
      <c r="A159" t="s">
        <v>499</v>
      </c>
      <c r="D159" s="38">
        <v>42679</v>
      </c>
    </row>
    <row r="160" spans="1:4" x14ac:dyDescent="0.3">
      <c r="A160" t="s">
        <v>500</v>
      </c>
      <c r="B160" t="s">
        <v>109</v>
      </c>
      <c r="C160" t="s">
        <v>24</v>
      </c>
      <c r="D160" s="38">
        <v>42681</v>
      </c>
    </row>
    <row r="161" spans="1:4" x14ac:dyDescent="0.3">
      <c r="A161" t="s">
        <v>501</v>
      </c>
      <c r="B161" t="s">
        <v>52</v>
      </c>
      <c r="C161" t="s">
        <v>23</v>
      </c>
      <c r="D161" s="38">
        <v>42677</v>
      </c>
    </row>
    <row r="162" spans="1:4" x14ac:dyDescent="0.3">
      <c r="A162" t="s">
        <v>502</v>
      </c>
      <c r="B162" t="s">
        <v>42</v>
      </c>
      <c r="C162" t="s">
        <v>25</v>
      </c>
      <c r="D162" s="38">
        <v>42686</v>
      </c>
    </row>
    <row r="163" spans="1:4" x14ac:dyDescent="0.3">
      <c r="A163" t="s">
        <v>503</v>
      </c>
      <c r="B163" t="s">
        <v>121</v>
      </c>
      <c r="C163" t="s">
        <v>26</v>
      </c>
      <c r="D163" s="38">
        <v>42679</v>
      </c>
    </row>
    <row r="164" spans="1:4" x14ac:dyDescent="0.3">
      <c r="A164" t="s">
        <v>504</v>
      </c>
      <c r="B164" t="s">
        <v>118</v>
      </c>
      <c r="C164" t="s">
        <v>22</v>
      </c>
      <c r="D164" s="38">
        <v>42682</v>
      </c>
    </row>
    <row r="165" spans="1:4" x14ac:dyDescent="0.3">
      <c r="A165" t="s">
        <v>505</v>
      </c>
      <c r="D165" s="38">
        <v>42682</v>
      </c>
    </row>
    <row r="166" spans="1:4" x14ac:dyDescent="0.3">
      <c r="A166" t="s">
        <v>506</v>
      </c>
      <c r="B166" t="s">
        <v>48</v>
      </c>
      <c r="C166" t="s">
        <v>24</v>
      </c>
      <c r="D166" s="38">
        <v>42691</v>
      </c>
    </row>
    <row r="167" spans="1:4" x14ac:dyDescent="0.3">
      <c r="A167" t="s">
        <v>507</v>
      </c>
      <c r="B167" t="s">
        <v>118</v>
      </c>
      <c r="C167" t="s">
        <v>22</v>
      </c>
      <c r="D167" s="38">
        <v>42679</v>
      </c>
    </row>
    <row r="168" spans="1:4" x14ac:dyDescent="0.3">
      <c r="A168" t="s">
        <v>508</v>
      </c>
      <c r="B168" t="s">
        <v>333</v>
      </c>
      <c r="C168" t="s">
        <v>23</v>
      </c>
      <c r="D168" s="38">
        <v>42682</v>
      </c>
    </row>
    <row r="169" spans="1:4" x14ac:dyDescent="0.3">
      <c r="A169" t="s">
        <v>509</v>
      </c>
      <c r="B169" t="s">
        <v>128</v>
      </c>
      <c r="C169" t="s">
        <v>23</v>
      </c>
      <c r="D169" s="38">
        <v>42689</v>
      </c>
    </row>
    <row r="170" spans="1:4" x14ac:dyDescent="0.3">
      <c r="A170" t="s">
        <v>510</v>
      </c>
      <c r="B170" t="s">
        <v>77</v>
      </c>
      <c r="C170" t="s">
        <v>20</v>
      </c>
      <c r="D170" s="38">
        <v>42677</v>
      </c>
    </row>
    <row r="171" spans="1:4" x14ac:dyDescent="0.3">
      <c r="A171" t="s">
        <v>511</v>
      </c>
      <c r="B171" t="s">
        <v>68</v>
      </c>
      <c r="C171" t="s">
        <v>25</v>
      </c>
      <c r="D171" s="38">
        <v>42688</v>
      </c>
    </row>
    <row r="172" spans="1:4" x14ac:dyDescent="0.3">
      <c r="A172" t="s">
        <v>512</v>
      </c>
      <c r="B172" t="s">
        <v>92</v>
      </c>
      <c r="C172" t="s">
        <v>23</v>
      </c>
      <c r="D172" s="38">
        <v>42684</v>
      </c>
    </row>
    <row r="173" spans="1:4" x14ac:dyDescent="0.3">
      <c r="A173" t="s">
        <v>513</v>
      </c>
      <c r="D173" s="38">
        <v>42682</v>
      </c>
    </row>
    <row r="174" spans="1:4" x14ac:dyDescent="0.3">
      <c r="A174" t="s">
        <v>514</v>
      </c>
      <c r="B174" t="s">
        <v>66</v>
      </c>
      <c r="C174" t="s">
        <v>25</v>
      </c>
      <c r="D174" s="38">
        <v>42684</v>
      </c>
    </row>
    <row r="175" spans="1:4" x14ac:dyDescent="0.3">
      <c r="A175" t="s">
        <v>515</v>
      </c>
      <c r="B175" t="s">
        <v>119</v>
      </c>
      <c r="C175" t="s">
        <v>26</v>
      </c>
      <c r="D175" s="38">
        <v>42679</v>
      </c>
    </row>
    <row r="176" spans="1:4" x14ac:dyDescent="0.3">
      <c r="A176" t="s">
        <v>516</v>
      </c>
      <c r="B176" t="s">
        <v>83</v>
      </c>
      <c r="C176" t="s">
        <v>25</v>
      </c>
      <c r="D176" s="38">
        <v>42690</v>
      </c>
    </row>
    <row r="177" spans="1:4" x14ac:dyDescent="0.3">
      <c r="A177" t="s">
        <v>517</v>
      </c>
      <c r="B177" t="s">
        <v>126</v>
      </c>
      <c r="C177" t="s">
        <v>25</v>
      </c>
      <c r="D177" s="38">
        <v>42675</v>
      </c>
    </row>
    <row r="178" spans="1:4" x14ac:dyDescent="0.3">
      <c r="A178" t="s">
        <v>518</v>
      </c>
      <c r="B178" t="s">
        <v>55</v>
      </c>
      <c r="C178" t="s">
        <v>20</v>
      </c>
      <c r="D178" s="38">
        <v>42686</v>
      </c>
    </row>
    <row r="179" spans="1:4" x14ac:dyDescent="0.3">
      <c r="A179" t="s">
        <v>519</v>
      </c>
      <c r="B179" t="s">
        <v>55</v>
      </c>
      <c r="C179" t="s">
        <v>20</v>
      </c>
      <c r="D179" s="38">
        <v>42684</v>
      </c>
    </row>
    <row r="180" spans="1:4" x14ac:dyDescent="0.3">
      <c r="A180" t="s">
        <v>520</v>
      </c>
      <c r="B180" t="s">
        <v>521</v>
      </c>
      <c r="D180" s="38">
        <v>42678</v>
      </c>
    </row>
    <row r="181" spans="1:4" x14ac:dyDescent="0.3">
      <c r="A181" t="s">
        <v>522</v>
      </c>
      <c r="B181" t="s">
        <v>88</v>
      </c>
      <c r="C181" t="s">
        <v>25</v>
      </c>
      <c r="D181" s="38">
        <v>42681</v>
      </c>
    </row>
    <row r="182" spans="1:4" x14ac:dyDescent="0.3">
      <c r="A182" t="s">
        <v>523</v>
      </c>
      <c r="B182" t="s">
        <v>68</v>
      </c>
      <c r="C182" t="s">
        <v>25</v>
      </c>
      <c r="D182" s="38">
        <v>42676</v>
      </c>
    </row>
    <row r="183" spans="1:4" x14ac:dyDescent="0.3">
      <c r="A183" t="s">
        <v>524</v>
      </c>
      <c r="B183" t="s">
        <v>116</v>
      </c>
      <c r="C183" t="s">
        <v>23</v>
      </c>
      <c r="D183" s="38">
        <v>42678</v>
      </c>
    </row>
    <row r="184" spans="1:4" x14ac:dyDescent="0.3">
      <c r="A184" t="s">
        <v>525</v>
      </c>
      <c r="B184" t="s">
        <v>71</v>
      </c>
      <c r="C184" t="s">
        <v>23</v>
      </c>
      <c r="D184" s="38">
        <v>42677</v>
      </c>
    </row>
    <row r="185" spans="1:4" x14ac:dyDescent="0.3">
      <c r="A185" t="s">
        <v>526</v>
      </c>
      <c r="B185" t="s">
        <v>73</v>
      </c>
      <c r="C185" t="s">
        <v>20</v>
      </c>
      <c r="D185" s="38">
        <v>42688</v>
      </c>
    </row>
    <row r="186" spans="1:4" x14ac:dyDescent="0.3">
      <c r="A186" t="s">
        <v>527</v>
      </c>
      <c r="B186" t="s">
        <v>121</v>
      </c>
      <c r="C186" t="s">
        <v>26</v>
      </c>
      <c r="D186" s="38">
        <v>42679</v>
      </c>
    </row>
    <row r="187" spans="1:4" x14ac:dyDescent="0.3">
      <c r="A187" t="s">
        <v>528</v>
      </c>
      <c r="B187" t="s">
        <v>114</v>
      </c>
      <c r="C187" t="s">
        <v>23</v>
      </c>
      <c r="D187" s="38">
        <v>42683</v>
      </c>
    </row>
    <row r="188" spans="1:4" x14ac:dyDescent="0.3">
      <c r="A188" t="s">
        <v>529</v>
      </c>
      <c r="B188" t="s">
        <v>108</v>
      </c>
      <c r="C188" t="s">
        <v>20</v>
      </c>
      <c r="D188" s="38">
        <v>42683</v>
      </c>
    </row>
    <row r="189" spans="1:4" x14ac:dyDescent="0.3">
      <c r="A189" t="s">
        <v>530</v>
      </c>
      <c r="B189" t="s">
        <v>127</v>
      </c>
      <c r="C189" t="s">
        <v>21</v>
      </c>
      <c r="D189" s="38">
        <v>42686</v>
      </c>
    </row>
    <row r="190" spans="1:4" x14ac:dyDescent="0.3">
      <c r="A190" t="s">
        <v>531</v>
      </c>
      <c r="B190" t="s">
        <v>104</v>
      </c>
      <c r="C190" t="s">
        <v>22</v>
      </c>
      <c r="D190" s="38">
        <v>42690</v>
      </c>
    </row>
    <row r="191" spans="1:4" x14ac:dyDescent="0.3">
      <c r="A191" t="s">
        <v>532</v>
      </c>
      <c r="B191" t="s">
        <v>173</v>
      </c>
      <c r="D191" s="38">
        <v>42679</v>
      </c>
    </row>
    <row r="192" spans="1:4" x14ac:dyDescent="0.3">
      <c r="A192" t="s">
        <v>533</v>
      </c>
      <c r="D192" s="38">
        <v>42689</v>
      </c>
    </row>
    <row r="193" spans="1:4" x14ac:dyDescent="0.3">
      <c r="A193" t="s">
        <v>534</v>
      </c>
      <c r="D193" s="38">
        <v>42682</v>
      </c>
    </row>
    <row r="194" spans="1:4" x14ac:dyDescent="0.3">
      <c r="A194" t="s">
        <v>535</v>
      </c>
      <c r="B194" t="s">
        <v>114</v>
      </c>
      <c r="C194" t="s">
        <v>23</v>
      </c>
      <c r="D194" s="38">
        <v>42676</v>
      </c>
    </row>
    <row r="195" spans="1:4" x14ac:dyDescent="0.3">
      <c r="A195" t="s">
        <v>536</v>
      </c>
      <c r="D195" s="38">
        <v>42684</v>
      </c>
    </row>
    <row r="196" spans="1:4" x14ac:dyDescent="0.3">
      <c r="A196" t="s">
        <v>537</v>
      </c>
      <c r="B196" t="s">
        <v>71</v>
      </c>
      <c r="C196" t="s">
        <v>23</v>
      </c>
      <c r="D196" s="38">
        <v>42678</v>
      </c>
    </row>
    <row r="197" spans="1:4" x14ac:dyDescent="0.3">
      <c r="A197" t="s">
        <v>538</v>
      </c>
      <c r="D197" s="38">
        <v>42677</v>
      </c>
    </row>
    <row r="198" spans="1:4" x14ac:dyDescent="0.3">
      <c r="A198" t="s">
        <v>539</v>
      </c>
      <c r="B198" t="s">
        <v>141</v>
      </c>
      <c r="D198" s="38">
        <v>42676</v>
      </c>
    </row>
    <row r="199" spans="1:4" x14ac:dyDescent="0.3">
      <c r="A199" t="s">
        <v>540</v>
      </c>
      <c r="B199" t="s">
        <v>71</v>
      </c>
      <c r="C199" t="s">
        <v>23</v>
      </c>
      <c r="D199" s="38">
        <v>42684</v>
      </c>
    </row>
    <row r="200" spans="1:4" x14ac:dyDescent="0.3">
      <c r="A200" t="s">
        <v>541</v>
      </c>
      <c r="B200" t="s">
        <v>117</v>
      </c>
      <c r="C200" t="s">
        <v>22</v>
      </c>
      <c r="D200" s="38">
        <v>42689</v>
      </c>
    </row>
    <row r="201" spans="1:4" x14ac:dyDescent="0.3">
      <c r="A201" t="s">
        <v>542</v>
      </c>
      <c r="B201" t="s">
        <v>63</v>
      </c>
      <c r="C201" t="s">
        <v>26</v>
      </c>
      <c r="D201" s="38">
        <v>42688</v>
      </c>
    </row>
    <row r="202" spans="1:4" x14ac:dyDescent="0.3">
      <c r="A202" t="s">
        <v>543</v>
      </c>
      <c r="B202" t="s">
        <v>120</v>
      </c>
      <c r="C202" t="s">
        <v>23</v>
      </c>
      <c r="D202" s="38">
        <v>42689</v>
      </c>
    </row>
    <row r="203" spans="1:4" x14ac:dyDescent="0.3">
      <c r="A203" t="s">
        <v>544</v>
      </c>
      <c r="B203" t="s">
        <v>60</v>
      </c>
      <c r="C203" t="s">
        <v>24</v>
      </c>
      <c r="D203" s="38">
        <v>42685</v>
      </c>
    </row>
    <row r="204" spans="1:4" x14ac:dyDescent="0.3">
      <c r="A204" t="s">
        <v>545</v>
      </c>
      <c r="B204" t="s">
        <v>130</v>
      </c>
      <c r="C204" t="s">
        <v>22</v>
      </c>
      <c r="D204" s="38">
        <v>42685</v>
      </c>
    </row>
    <row r="205" spans="1:4" x14ac:dyDescent="0.3">
      <c r="A205" t="s">
        <v>546</v>
      </c>
      <c r="D205" s="38">
        <v>42676</v>
      </c>
    </row>
    <row r="206" spans="1:4" x14ac:dyDescent="0.3">
      <c r="A206" t="s">
        <v>547</v>
      </c>
      <c r="B206" t="s">
        <v>63</v>
      </c>
      <c r="C206" t="s">
        <v>26</v>
      </c>
      <c r="D206" s="38">
        <v>42675</v>
      </c>
    </row>
    <row r="207" spans="1:4" x14ac:dyDescent="0.3">
      <c r="A207" t="s">
        <v>548</v>
      </c>
      <c r="D207" s="38">
        <v>42690</v>
      </c>
    </row>
    <row r="208" spans="1:4" x14ac:dyDescent="0.3">
      <c r="A208" t="s">
        <v>549</v>
      </c>
      <c r="B208" t="s">
        <v>66</v>
      </c>
      <c r="C208" t="s">
        <v>25</v>
      </c>
      <c r="D208" s="38">
        <v>42688</v>
      </c>
    </row>
    <row r="209" spans="1:4" x14ac:dyDescent="0.3">
      <c r="A209" t="s">
        <v>550</v>
      </c>
      <c r="D209" s="38">
        <v>42679</v>
      </c>
    </row>
    <row r="210" spans="1:4" x14ac:dyDescent="0.3">
      <c r="A210" t="s">
        <v>551</v>
      </c>
      <c r="B210" t="s">
        <v>112</v>
      </c>
      <c r="C210" t="s">
        <v>23</v>
      </c>
      <c r="D210" s="38">
        <v>42681</v>
      </c>
    </row>
    <row r="211" spans="1:4" x14ac:dyDescent="0.3">
      <c r="A211" t="s">
        <v>552</v>
      </c>
      <c r="B211" t="s">
        <v>94</v>
      </c>
      <c r="C211" t="s">
        <v>20</v>
      </c>
      <c r="D211" s="38">
        <v>42684</v>
      </c>
    </row>
    <row r="212" spans="1:4" x14ac:dyDescent="0.3">
      <c r="A212" t="s">
        <v>553</v>
      </c>
      <c r="B212" t="s">
        <v>113</v>
      </c>
      <c r="C212" t="s">
        <v>23</v>
      </c>
      <c r="D212" s="38">
        <v>42688</v>
      </c>
    </row>
    <row r="213" spans="1:4" x14ac:dyDescent="0.3">
      <c r="A213" t="s">
        <v>554</v>
      </c>
      <c r="B213" t="s">
        <v>129</v>
      </c>
      <c r="C213" t="s">
        <v>20</v>
      </c>
      <c r="D213" s="38">
        <v>42690</v>
      </c>
    </row>
    <row r="214" spans="1:4" x14ac:dyDescent="0.3">
      <c r="A214" t="s">
        <v>555</v>
      </c>
      <c r="B214" t="s">
        <v>111</v>
      </c>
      <c r="C214" t="s">
        <v>23</v>
      </c>
      <c r="D214" s="38">
        <v>42681</v>
      </c>
    </row>
    <row r="215" spans="1:4" x14ac:dyDescent="0.3">
      <c r="A215" t="s">
        <v>556</v>
      </c>
      <c r="B215" t="s">
        <v>127</v>
      </c>
      <c r="C215" t="s">
        <v>21</v>
      </c>
      <c r="D215" s="38">
        <v>42682</v>
      </c>
    </row>
    <row r="216" spans="1:4" x14ac:dyDescent="0.3">
      <c r="A216" t="s">
        <v>557</v>
      </c>
      <c r="B216" t="s">
        <v>112</v>
      </c>
      <c r="C216" t="s">
        <v>23</v>
      </c>
      <c r="D216" s="38">
        <v>42683</v>
      </c>
    </row>
    <row r="217" spans="1:4" x14ac:dyDescent="0.3">
      <c r="A217" t="s">
        <v>558</v>
      </c>
      <c r="D217" s="38">
        <v>42679</v>
      </c>
    </row>
    <row r="218" spans="1:4" x14ac:dyDescent="0.3">
      <c r="A218" t="s">
        <v>559</v>
      </c>
      <c r="B218" t="s">
        <v>97</v>
      </c>
      <c r="C218" t="s">
        <v>20</v>
      </c>
      <c r="D218" s="38">
        <v>42678</v>
      </c>
    </row>
    <row r="219" spans="1:4" x14ac:dyDescent="0.3">
      <c r="A219" t="s">
        <v>560</v>
      </c>
      <c r="D219" s="38">
        <v>42682</v>
      </c>
    </row>
    <row r="220" spans="1:4" x14ac:dyDescent="0.3">
      <c r="A220" t="s">
        <v>561</v>
      </c>
      <c r="B220" t="s">
        <v>64</v>
      </c>
      <c r="C220" t="s">
        <v>20</v>
      </c>
      <c r="D220" s="38">
        <v>42685</v>
      </c>
    </row>
    <row r="221" spans="1:4" x14ac:dyDescent="0.3">
      <c r="A221" t="s">
        <v>562</v>
      </c>
      <c r="B221" t="s">
        <v>114</v>
      </c>
      <c r="C221" t="s">
        <v>23</v>
      </c>
      <c r="D221" s="38">
        <v>42679</v>
      </c>
    </row>
    <row r="222" spans="1:4" x14ac:dyDescent="0.3">
      <c r="A222" t="s">
        <v>563</v>
      </c>
      <c r="B222" t="s">
        <v>78</v>
      </c>
      <c r="C222" t="s">
        <v>20</v>
      </c>
      <c r="D222" s="38">
        <v>42679</v>
      </c>
    </row>
    <row r="223" spans="1:4" x14ac:dyDescent="0.3">
      <c r="A223" t="s">
        <v>564</v>
      </c>
      <c r="B223" t="s">
        <v>108</v>
      </c>
      <c r="C223" t="s">
        <v>20</v>
      </c>
      <c r="D223" s="38">
        <v>42679</v>
      </c>
    </row>
    <row r="224" spans="1:4" x14ac:dyDescent="0.3">
      <c r="A224" t="s">
        <v>565</v>
      </c>
      <c r="B224" t="s">
        <v>113</v>
      </c>
      <c r="C224" t="s">
        <v>23</v>
      </c>
      <c r="D224" s="38">
        <v>42691</v>
      </c>
    </row>
    <row r="225" spans="1:4" x14ac:dyDescent="0.3">
      <c r="A225" t="s">
        <v>566</v>
      </c>
      <c r="B225" t="s">
        <v>41</v>
      </c>
      <c r="C225" t="s">
        <v>25</v>
      </c>
      <c r="D225" s="38">
        <v>42691</v>
      </c>
    </row>
    <row r="226" spans="1:4" x14ac:dyDescent="0.3">
      <c r="A226" t="s">
        <v>567</v>
      </c>
      <c r="B226" t="s">
        <v>101</v>
      </c>
      <c r="C226" t="s">
        <v>20</v>
      </c>
      <c r="D226" s="38">
        <v>42690</v>
      </c>
    </row>
    <row r="227" spans="1:4" x14ac:dyDescent="0.3">
      <c r="A227" t="s">
        <v>568</v>
      </c>
      <c r="B227" t="s">
        <v>101</v>
      </c>
      <c r="C227" t="s">
        <v>20</v>
      </c>
      <c r="D227" s="38">
        <v>42690</v>
      </c>
    </row>
    <row r="228" spans="1:4" x14ac:dyDescent="0.3">
      <c r="A228" t="s">
        <v>569</v>
      </c>
      <c r="B228" t="s">
        <v>101</v>
      </c>
      <c r="C228" t="s">
        <v>20</v>
      </c>
      <c r="D228" s="38">
        <v>42690</v>
      </c>
    </row>
    <row r="229" spans="1:4" x14ac:dyDescent="0.3">
      <c r="A229" t="s">
        <v>570</v>
      </c>
      <c r="B229" t="s">
        <v>83</v>
      </c>
      <c r="C229" t="s">
        <v>25</v>
      </c>
      <c r="D229" s="38">
        <v>42690</v>
      </c>
    </row>
    <row r="230" spans="1:4" x14ac:dyDescent="0.3">
      <c r="A230" t="s">
        <v>571</v>
      </c>
      <c r="B230" t="s">
        <v>125</v>
      </c>
      <c r="C230" t="s">
        <v>23</v>
      </c>
      <c r="D230" s="38">
        <v>42677</v>
      </c>
    </row>
    <row r="231" spans="1:4" x14ac:dyDescent="0.3">
      <c r="A231" t="s">
        <v>572</v>
      </c>
      <c r="D231" s="38">
        <v>42683</v>
      </c>
    </row>
    <row r="232" spans="1:4" x14ac:dyDescent="0.3">
      <c r="A232" t="s">
        <v>573</v>
      </c>
      <c r="B232" t="s">
        <v>118</v>
      </c>
      <c r="C232" t="s">
        <v>22</v>
      </c>
      <c r="D232" s="38">
        <v>42684</v>
      </c>
    </row>
    <row r="233" spans="1:4" x14ac:dyDescent="0.3">
      <c r="A233" t="s">
        <v>574</v>
      </c>
      <c r="B233" t="s">
        <v>89</v>
      </c>
      <c r="C233" t="s">
        <v>21</v>
      </c>
      <c r="D233" s="38">
        <v>42686</v>
      </c>
    </row>
    <row r="234" spans="1:4" x14ac:dyDescent="0.3">
      <c r="A234" t="s">
        <v>575</v>
      </c>
      <c r="B234" t="s">
        <v>99</v>
      </c>
      <c r="C234" t="s">
        <v>24</v>
      </c>
      <c r="D234" s="38">
        <v>42688</v>
      </c>
    </row>
    <row r="235" spans="1:4" x14ac:dyDescent="0.3">
      <c r="A235" t="s">
        <v>576</v>
      </c>
      <c r="B235" t="s">
        <v>91</v>
      </c>
      <c r="C235" t="s">
        <v>25</v>
      </c>
      <c r="D235" s="38">
        <v>42688</v>
      </c>
    </row>
    <row r="236" spans="1:4" x14ac:dyDescent="0.3">
      <c r="A236" t="s">
        <v>577</v>
      </c>
      <c r="D236" s="38">
        <v>42688</v>
      </c>
    </row>
    <row r="237" spans="1:4" x14ac:dyDescent="0.3">
      <c r="A237" t="s">
        <v>578</v>
      </c>
      <c r="B237" t="s">
        <v>84</v>
      </c>
      <c r="C237" t="s">
        <v>20</v>
      </c>
      <c r="D237" s="38">
        <v>42683</v>
      </c>
    </row>
    <row r="238" spans="1:4" x14ac:dyDescent="0.3">
      <c r="A238" t="s">
        <v>579</v>
      </c>
      <c r="D238" s="38">
        <v>42679</v>
      </c>
    </row>
    <row r="239" spans="1:4" x14ac:dyDescent="0.3">
      <c r="A239" t="s">
        <v>580</v>
      </c>
      <c r="B239" t="s">
        <v>168</v>
      </c>
      <c r="D239" s="38">
        <v>42679</v>
      </c>
    </row>
    <row r="240" spans="1:4" x14ac:dyDescent="0.3">
      <c r="A240" t="s">
        <v>581</v>
      </c>
      <c r="B240" t="s">
        <v>46</v>
      </c>
      <c r="C240" t="s">
        <v>20</v>
      </c>
      <c r="D240" s="38">
        <v>42675</v>
      </c>
    </row>
    <row r="241" spans="1:4" x14ac:dyDescent="0.3">
      <c r="A241" t="s">
        <v>582</v>
      </c>
      <c r="B241" t="s">
        <v>148</v>
      </c>
      <c r="D241" s="38">
        <v>42690</v>
      </c>
    </row>
    <row r="242" spans="1:4" x14ac:dyDescent="0.3">
      <c r="A242" t="s">
        <v>583</v>
      </c>
      <c r="B242" t="s">
        <v>42</v>
      </c>
      <c r="C242" t="s">
        <v>25</v>
      </c>
      <c r="D242" s="38">
        <v>42686</v>
      </c>
    </row>
    <row r="243" spans="1:4" x14ac:dyDescent="0.3">
      <c r="A243" t="s">
        <v>584</v>
      </c>
      <c r="B243" t="s">
        <v>585</v>
      </c>
      <c r="C243" t="s">
        <v>23</v>
      </c>
      <c r="D243" s="38">
        <v>42679</v>
      </c>
    </row>
    <row r="244" spans="1:4" x14ac:dyDescent="0.3">
      <c r="A244" t="s">
        <v>586</v>
      </c>
      <c r="B244" t="s">
        <v>145</v>
      </c>
      <c r="D244" s="38">
        <v>42679</v>
      </c>
    </row>
    <row r="245" spans="1:4" x14ac:dyDescent="0.3">
      <c r="A245" t="s">
        <v>587</v>
      </c>
      <c r="B245" t="s">
        <v>89</v>
      </c>
      <c r="C245" t="s">
        <v>21</v>
      </c>
      <c r="D245" s="38">
        <v>42679</v>
      </c>
    </row>
    <row r="246" spans="1:4" x14ac:dyDescent="0.3">
      <c r="A246" t="s">
        <v>588</v>
      </c>
      <c r="D246" s="38">
        <v>42679</v>
      </c>
    </row>
    <row r="247" spans="1:4" x14ac:dyDescent="0.3">
      <c r="A247" t="s">
        <v>589</v>
      </c>
      <c r="B247" t="s">
        <v>334</v>
      </c>
      <c r="C247" t="s">
        <v>23</v>
      </c>
      <c r="D247" s="38">
        <v>42681</v>
      </c>
    </row>
    <row r="248" spans="1:4" x14ac:dyDescent="0.3">
      <c r="A248" t="s">
        <v>590</v>
      </c>
      <c r="B248" t="s">
        <v>108</v>
      </c>
      <c r="C248" t="s">
        <v>20</v>
      </c>
      <c r="D248" s="38">
        <v>42689</v>
      </c>
    </row>
    <row r="249" spans="1:4" x14ac:dyDescent="0.3">
      <c r="A249" t="s">
        <v>591</v>
      </c>
      <c r="B249" t="s">
        <v>116</v>
      </c>
      <c r="C249" t="s">
        <v>23</v>
      </c>
      <c r="D249" s="38">
        <v>42676</v>
      </c>
    </row>
    <row r="250" spans="1:4" x14ac:dyDescent="0.3">
      <c r="A250" t="s">
        <v>592</v>
      </c>
      <c r="B250" t="s">
        <v>129</v>
      </c>
      <c r="C250" t="s">
        <v>20</v>
      </c>
      <c r="D250" s="38">
        <v>42679</v>
      </c>
    </row>
    <row r="251" spans="1:4" x14ac:dyDescent="0.3">
      <c r="A251" t="s">
        <v>593</v>
      </c>
      <c r="B251" t="s">
        <v>594</v>
      </c>
      <c r="C251" t="s">
        <v>20</v>
      </c>
      <c r="D251" s="38">
        <v>42679</v>
      </c>
    </row>
    <row r="252" spans="1:4" x14ac:dyDescent="0.3">
      <c r="A252" t="s">
        <v>595</v>
      </c>
      <c r="B252" t="s">
        <v>57</v>
      </c>
      <c r="C252" t="s">
        <v>25</v>
      </c>
      <c r="D252" s="38">
        <v>42675</v>
      </c>
    </row>
    <row r="253" spans="1:4" x14ac:dyDescent="0.3">
      <c r="A253" t="s">
        <v>596</v>
      </c>
      <c r="B253" t="s">
        <v>119</v>
      </c>
      <c r="C253" t="s">
        <v>26</v>
      </c>
      <c r="D253" s="38">
        <v>42684</v>
      </c>
    </row>
    <row r="254" spans="1:4" x14ac:dyDescent="0.3">
      <c r="A254" t="s">
        <v>597</v>
      </c>
      <c r="B254" t="s">
        <v>132</v>
      </c>
      <c r="C254" t="s">
        <v>20</v>
      </c>
      <c r="D254" s="38">
        <v>42684</v>
      </c>
    </row>
    <row r="255" spans="1:4" x14ac:dyDescent="0.3">
      <c r="A255" t="s">
        <v>598</v>
      </c>
      <c r="B255" t="s">
        <v>109</v>
      </c>
      <c r="C255" t="s">
        <v>24</v>
      </c>
      <c r="D255" s="38">
        <v>42675</v>
      </c>
    </row>
    <row r="256" spans="1:4" x14ac:dyDescent="0.3">
      <c r="A256" t="s">
        <v>599</v>
      </c>
      <c r="B256" t="s">
        <v>77</v>
      </c>
      <c r="C256" t="s">
        <v>20</v>
      </c>
      <c r="D256" s="38">
        <v>42690</v>
      </c>
    </row>
    <row r="257" spans="1:4" x14ac:dyDescent="0.3">
      <c r="A257" t="s">
        <v>600</v>
      </c>
      <c r="D257" s="38">
        <v>42684</v>
      </c>
    </row>
    <row r="258" spans="1:4" x14ac:dyDescent="0.3">
      <c r="A258" t="s">
        <v>601</v>
      </c>
      <c r="B258" t="s">
        <v>125</v>
      </c>
      <c r="C258" t="s">
        <v>23</v>
      </c>
      <c r="D258" s="38">
        <v>42688</v>
      </c>
    </row>
    <row r="259" spans="1:4" x14ac:dyDescent="0.3">
      <c r="A259" t="s">
        <v>602</v>
      </c>
      <c r="B259" t="s">
        <v>80</v>
      </c>
      <c r="C259" t="s">
        <v>23</v>
      </c>
      <c r="D259" s="38">
        <v>42677</v>
      </c>
    </row>
    <row r="260" spans="1:4" x14ac:dyDescent="0.3">
      <c r="A260" t="s">
        <v>603</v>
      </c>
      <c r="B260" t="s">
        <v>74</v>
      </c>
      <c r="C260" t="s">
        <v>20</v>
      </c>
      <c r="D260" s="38">
        <v>42686</v>
      </c>
    </row>
    <row r="261" spans="1:4" x14ac:dyDescent="0.3">
      <c r="A261" t="s">
        <v>604</v>
      </c>
      <c r="B261" t="s">
        <v>83</v>
      </c>
      <c r="C261" t="s">
        <v>25</v>
      </c>
      <c r="D261" s="38">
        <v>42676</v>
      </c>
    </row>
    <row r="262" spans="1:4" x14ac:dyDescent="0.3">
      <c r="A262" t="s">
        <v>605</v>
      </c>
      <c r="B262" t="s">
        <v>104</v>
      </c>
      <c r="C262" t="s">
        <v>22</v>
      </c>
      <c r="D262" s="38">
        <v>42677</v>
      </c>
    </row>
    <row r="263" spans="1:4" x14ac:dyDescent="0.3">
      <c r="A263" t="s">
        <v>606</v>
      </c>
      <c r="D263" s="38">
        <v>42686</v>
      </c>
    </row>
    <row r="264" spans="1:4" x14ac:dyDescent="0.3">
      <c r="A264" t="s">
        <v>607</v>
      </c>
      <c r="D264" s="38">
        <v>42678</v>
      </c>
    </row>
    <row r="265" spans="1:4" x14ac:dyDescent="0.3">
      <c r="A265" t="s">
        <v>608</v>
      </c>
      <c r="B265" t="s">
        <v>130</v>
      </c>
      <c r="C265" t="s">
        <v>22</v>
      </c>
      <c r="D265" s="38">
        <v>42677</v>
      </c>
    </row>
    <row r="266" spans="1:4" x14ac:dyDescent="0.3">
      <c r="A266" t="s">
        <v>609</v>
      </c>
      <c r="B266" t="s">
        <v>98</v>
      </c>
      <c r="C266" t="s">
        <v>23</v>
      </c>
      <c r="D266" s="38">
        <v>42676</v>
      </c>
    </row>
    <row r="267" spans="1:4" x14ac:dyDescent="0.3">
      <c r="A267" t="s">
        <v>610</v>
      </c>
      <c r="B267" t="s">
        <v>74</v>
      </c>
      <c r="C267" t="s">
        <v>20</v>
      </c>
      <c r="D267" s="38">
        <v>42677</v>
      </c>
    </row>
    <row r="268" spans="1:4" x14ac:dyDescent="0.3">
      <c r="A268" t="s">
        <v>611</v>
      </c>
      <c r="B268" t="s">
        <v>95</v>
      </c>
      <c r="C268" t="s">
        <v>23</v>
      </c>
      <c r="D268" s="38">
        <v>42682</v>
      </c>
    </row>
    <row r="269" spans="1:4" x14ac:dyDescent="0.3">
      <c r="A269" t="s">
        <v>612</v>
      </c>
      <c r="B269" t="s">
        <v>124</v>
      </c>
      <c r="C269" t="s">
        <v>23</v>
      </c>
      <c r="D269" s="38">
        <v>42676</v>
      </c>
    </row>
    <row r="270" spans="1:4" x14ac:dyDescent="0.3">
      <c r="A270" t="s">
        <v>613</v>
      </c>
      <c r="B270" t="s">
        <v>41</v>
      </c>
      <c r="C270" t="s">
        <v>25</v>
      </c>
      <c r="D270" s="38">
        <v>42677</v>
      </c>
    </row>
    <row r="271" spans="1:4" x14ac:dyDescent="0.3">
      <c r="A271" t="s">
        <v>614</v>
      </c>
      <c r="B271" t="s">
        <v>104</v>
      </c>
      <c r="C271" t="s">
        <v>22</v>
      </c>
      <c r="D271" s="38">
        <v>42679</v>
      </c>
    </row>
    <row r="272" spans="1:4" x14ac:dyDescent="0.3">
      <c r="A272" t="s">
        <v>615</v>
      </c>
      <c r="B272" t="s">
        <v>56</v>
      </c>
      <c r="C272" t="s">
        <v>26</v>
      </c>
      <c r="D272" s="38">
        <v>42678</v>
      </c>
    </row>
    <row r="273" spans="1:4" x14ac:dyDescent="0.3">
      <c r="A273" t="s">
        <v>616</v>
      </c>
      <c r="D273" s="38">
        <v>42678</v>
      </c>
    </row>
    <row r="274" spans="1:4" x14ac:dyDescent="0.3">
      <c r="A274" t="s">
        <v>617</v>
      </c>
      <c r="B274" t="s">
        <v>92</v>
      </c>
      <c r="C274" t="s">
        <v>23</v>
      </c>
      <c r="D274" s="38">
        <v>42678</v>
      </c>
    </row>
    <row r="275" spans="1:4" x14ac:dyDescent="0.3">
      <c r="A275" t="s">
        <v>618</v>
      </c>
      <c r="B275" t="s">
        <v>119</v>
      </c>
      <c r="C275" t="s">
        <v>26</v>
      </c>
      <c r="D275" s="38">
        <v>42682</v>
      </c>
    </row>
    <row r="276" spans="1:4" x14ac:dyDescent="0.3">
      <c r="A276" t="s">
        <v>619</v>
      </c>
      <c r="B276" t="s">
        <v>118</v>
      </c>
      <c r="C276" t="s">
        <v>22</v>
      </c>
      <c r="D276" s="38">
        <v>42683</v>
      </c>
    </row>
    <row r="277" spans="1:4" x14ac:dyDescent="0.3">
      <c r="A277" t="s">
        <v>620</v>
      </c>
      <c r="B277" t="s">
        <v>113</v>
      </c>
      <c r="C277" t="s">
        <v>23</v>
      </c>
      <c r="D277" s="38">
        <v>42689</v>
      </c>
    </row>
    <row r="278" spans="1:4" x14ac:dyDescent="0.3">
      <c r="A278" t="s">
        <v>621</v>
      </c>
      <c r="B278" t="s">
        <v>83</v>
      </c>
      <c r="C278" t="s">
        <v>25</v>
      </c>
      <c r="D278" s="38">
        <v>42677</v>
      </c>
    </row>
    <row r="279" spans="1:4" x14ac:dyDescent="0.3">
      <c r="A279" t="s">
        <v>622</v>
      </c>
      <c r="B279" t="s">
        <v>107</v>
      </c>
      <c r="C279" t="s">
        <v>20</v>
      </c>
      <c r="D279" s="38">
        <v>42677</v>
      </c>
    </row>
    <row r="280" spans="1:4" x14ac:dyDescent="0.3">
      <c r="A280" t="s">
        <v>623</v>
      </c>
      <c r="B280" t="s">
        <v>43</v>
      </c>
      <c r="C280" t="s">
        <v>26</v>
      </c>
      <c r="D280" s="38">
        <v>42682</v>
      </c>
    </row>
    <row r="281" spans="1:4" x14ac:dyDescent="0.3">
      <c r="A281" t="s">
        <v>624</v>
      </c>
      <c r="B281" t="s">
        <v>111</v>
      </c>
      <c r="C281" t="s">
        <v>23</v>
      </c>
      <c r="D281" s="38">
        <v>42691</v>
      </c>
    </row>
    <row r="282" spans="1:4" x14ac:dyDescent="0.3">
      <c r="A282" t="s">
        <v>625</v>
      </c>
      <c r="D282" s="38">
        <v>42691</v>
      </c>
    </row>
    <row r="283" spans="1:4" x14ac:dyDescent="0.3">
      <c r="A283" t="s">
        <v>626</v>
      </c>
      <c r="B283" t="s">
        <v>100</v>
      </c>
      <c r="C283" t="s">
        <v>24</v>
      </c>
      <c r="D283" s="38">
        <v>42686</v>
      </c>
    </row>
    <row r="284" spans="1:4" x14ac:dyDescent="0.3">
      <c r="A284" t="s">
        <v>627</v>
      </c>
      <c r="B284" t="s">
        <v>126</v>
      </c>
      <c r="C284" t="s">
        <v>25</v>
      </c>
      <c r="D284" s="38">
        <v>42688</v>
      </c>
    </row>
    <row r="285" spans="1:4" x14ac:dyDescent="0.3">
      <c r="A285" t="s">
        <v>628</v>
      </c>
      <c r="D285" s="38">
        <v>42691</v>
      </c>
    </row>
    <row r="286" spans="1:4" x14ac:dyDescent="0.3">
      <c r="A286" t="s">
        <v>629</v>
      </c>
      <c r="B286" t="s">
        <v>42</v>
      </c>
      <c r="C286" t="s">
        <v>25</v>
      </c>
      <c r="D286" s="38">
        <v>42690</v>
      </c>
    </row>
    <row r="287" spans="1:4" x14ac:dyDescent="0.3">
      <c r="A287" t="s">
        <v>630</v>
      </c>
      <c r="B287" t="s">
        <v>68</v>
      </c>
      <c r="C287" t="s">
        <v>25</v>
      </c>
      <c r="D287" s="38">
        <v>42686</v>
      </c>
    </row>
    <row r="288" spans="1:4" x14ac:dyDescent="0.3">
      <c r="A288" t="s">
        <v>631</v>
      </c>
      <c r="B288" t="s">
        <v>129</v>
      </c>
      <c r="C288" t="s">
        <v>20</v>
      </c>
      <c r="D288" s="38">
        <v>42690</v>
      </c>
    </row>
    <row r="289" spans="1:4" x14ac:dyDescent="0.3">
      <c r="A289" t="s">
        <v>632</v>
      </c>
      <c r="B289" t="s">
        <v>69</v>
      </c>
      <c r="C289" t="s">
        <v>25</v>
      </c>
      <c r="D289" s="38">
        <v>42691</v>
      </c>
    </row>
    <row r="290" spans="1:4" x14ac:dyDescent="0.3">
      <c r="A290" t="s">
        <v>633</v>
      </c>
      <c r="B290" t="s">
        <v>68</v>
      </c>
      <c r="C290" t="s">
        <v>25</v>
      </c>
      <c r="D290" s="38">
        <v>42685</v>
      </c>
    </row>
    <row r="291" spans="1:4" x14ac:dyDescent="0.3">
      <c r="A291" t="s">
        <v>634</v>
      </c>
      <c r="B291" t="s">
        <v>84</v>
      </c>
      <c r="C291" t="s">
        <v>20</v>
      </c>
      <c r="D291" s="38">
        <v>42690</v>
      </c>
    </row>
    <row r="292" spans="1:4" x14ac:dyDescent="0.3">
      <c r="A292" t="s">
        <v>635</v>
      </c>
      <c r="B292" t="s">
        <v>390</v>
      </c>
      <c r="C292" t="s">
        <v>23</v>
      </c>
      <c r="D292" s="38">
        <v>42675</v>
      </c>
    </row>
    <row r="293" spans="1:4" x14ac:dyDescent="0.3">
      <c r="A293" t="s">
        <v>636</v>
      </c>
      <c r="D293" s="38">
        <v>42689</v>
      </c>
    </row>
    <row r="294" spans="1:4" x14ac:dyDescent="0.3">
      <c r="A294" t="s">
        <v>637</v>
      </c>
      <c r="B294" t="s">
        <v>91</v>
      </c>
      <c r="C294" t="s">
        <v>25</v>
      </c>
      <c r="D294" s="38">
        <v>42683</v>
      </c>
    </row>
    <row r="295" spans="1:4" x14ac:dyDescent="0.3">
      <c r="A295" t="s">
        <v>638</v>
      </c>
      <c r="D295" s="38">
        <v>42689</v>
      </c>
    </row>
    <row r="296" spans="1:4" x14ac:dyDescent="0.3">
      <c r="A296" t="s">
        <v>639</v>
      </c>
      <c r="B296" t="s">
        <v>71</v>
      </c>
      <c r="C296" t="s">
        <v>23</v>
      </c>
      <c r="D296" s="38">
        <v>42691</v>
      </c>
    </row>
    <row r="297" spans="1:4" x14ac:dyDescent="0.3">
      <c r="A297" t="s">
        <v>640</v>
      </c>
      <c r="D297" s="38">
        <v>42690</v>
      </c>
    </row>
    <row r="298" spans="1:4" x14ac:dyDescent="0.3">
      <c r="A298" t="s">
        <v>641</v>
      </c>
      <c r="B298" t="s">
        <v>94</v>
      </c>
      <c r="C298" t="s">
        <v>20</v>
      </c>
      <c r="D298" s="38">
        <v>42688</v>
      </c>
    </row>
    <row r="299" spans="1:4" x14ac:dyDescent="0.3">
      <c r="A299" t="s">
        <v>642</v>
      </c>
      <c r="B299" t="s">
        <v>118</v>
      </c>
      <c r="C299" t="s">
        <v>22</v>
      </c>
      <c r="D299" s="38">
        <v>42684</v>
      </c>
    </row>
    <row r="300" spans="1:4" x14ac:dyDescent="0.3">
      <c r="A300" t="s">
        <v>643</v>
      </c>
      <c r="B300" t="s">
        <v>95</v>
      </c>
      <c r="C300" t="s">
        <v>23</v>
      </c>
      <c r="D300" s="38">
        <v>42689</v>
      </c>
    </row>
    <row r="301" spans="1:4" x14ac:dyDescent="0.3">
      <c r="A301" t="s">
        <v>644</v>
      </c>
      <c r="B301" t="s">
        <v>108</v>
      </c>
      <c r="C301" t="s">
        <v>20</v>
      </c>
      <c r="D301" s="38">
        <v>42690</v>
      </c>
    </row>
    <row r="302" spans="1:4" x14ac:dyDescent="0.3">
      <c r="A302" t="s">
        <v>645</v>
      </c>
      <c r="B302" t="s">
        <v>148</v>
      </c>
      <c r="D302" s="38">
        <v>42682</v>
      </c>
    </row>
    <row r="303" spans="1:4" x14ac:dyDescent="0.3">
      <c r="A303" t="s">
        <v>646</v>
      </c>
      <c r="B303" t="s">
        <v>85</v>
      </c>
      <c r="C303" t="s">
        <v>23</v>
      </c>
      <c r="D303" s="38">
        <v>42678</v>
      </c>
    </row>
    <row r="304" spans="1:4" x14ac:dyDescent="0.3">
      <c r="A304" t="s">
        <v>647</v>
      </c>
      <c r="B304" t="s">
        <v>68</v>
      </c>
      <c r="C304" t="s">
        <v>25</v>
      </c>
      <c r="D304" s="38">
        <v>42677</v>
      </c>
    </row>
    <row r="305" spans="1:4" x14ac:dyDescent="0.3">
      <c r="A305" t="s">
        <v>648</v>
      </c>
      <c r="B305" t="s">
        <v>116</v>
      </c>
      <c r="C305" t="s">
        <v>23</v>
      </c>
      <c r="D305" s="38">
        <v>42675</v>
      </c>
    </row>
    <row r="306" spans="1:4" x14ac:dyDescent="0.3">
      <c r="A306" t="s">
        <v>649</v>
      </c>
      <c r="B306" t="s">
        <v>108</v>
      </c>
      <c r="C306" t="s">
        <v>20</v>
      </c>
      <c r="D306" s="38">
        <v>42676</v>
      </c>
    </row>
    <row r="307" spans="1:4" x14ac:dyDescent="0.3">
      <c r="A307" t="s">
        <v>650</v>
      </c>
      <c r="B307" t="s">
        <v>120</v>
      </c>
      <c r="C307" t="s">
        <v>23</v>
      </c>
      <c r="D307" s="38">
        <v>42676</v>
      </c>
    </row>
    <row r="308" spans="1:4" x14ac:dyDescent="0.3">
      <c r="A308" t="s">
        <v>651</v>
      </c>
      <c r="B308" t="s">
        <v>41</v>
      </c>
      <c r="C308" t="s">
        <v>25</v>
      </c>
      <c r="D308" s="38">
        <v>42677</v>
      </c>
    </row>
    <row r="309" spans="1:4" x14ac:dyDescent="0.3">
      <c r="A309" t="s">
        <v>652</v>
      </c>
      <c r="B309" t="s">
        <v>653</v>
      </c>
      <c r="C309" t="s">
        <v>21</v>
      </c>
      <c r="D309" s="38">
        <v>42675</v>
      </c>
    </row>
    <row r="310" spans="1:4" x14ac:dyDescent="0.3">
      <c r="A310" t="s">
        <v>654</v>
      </c>
      <c r="B310" t="s">
        <v>55</v>
      </c>
      <c r="C310" t="s">
        <v>20</v>
      </c>
      <c r="D310" s="38">
        <v>42689</v>
      </c>
    </row>
    <row r="311" spans="1:4" x14ac:dyDescent="0.3">
      <c r="A311" t="s">
        <v>655</v>
      </c>
      <c r="B311" t="s">
        <v>58</v>
      </c>
      <c r="C311" t="s">
        <v>20</v>
      </c>
      <c r="D311" s="38">
        <v>42691</v>
      </c>
    </row>
    <row r="312" spans="1:4" x14ac:dyDescent="0.3">
      <c r="A312" t="s">
        <v>656</v>
      </c>
      <c r="B312" t="s">
        <v>104</v>
      </c>
      <c r="C312" t="s">
        <v>22</v>
      </c>
      <c r="D312" s="38">
        <v>42676</v>
      </c>
    </row>
    <row r="313" spans="1:4" x14ac:dyDescent="0.3">
      <c r="A313" t="s">
        <v>657</v>
      </c>
      <c r="B313" t="s">
        <v>98</v>
      </c>
      <c r="C313" t="s">
        <v>23</v>
      </c>
      <c r="D313" s="38">
        <v>42682</v>
      </c>
    </row>
    <row r="314" spans="1:4" x14ac:dyDescent="0.3">
      <c r="A314" t="s">
        <v>658</v>
      </c>
      <c r="B314" t="s">
        <v>298</v>
      </c>
      <c r="D314" s="38">
        <v>42678</v>
      </c>
    </row>
    <row r="315" spans="1:4" x14ac:dyDescent="0.3">
      <c r="A315" t="s">
        <v>659</v>
      </c>
      <c r="D315" s="38">
        <v>42677</v>
      </c>
    </row>
    <row r="316" spans="1:4" x14ac:dyDescent="0.3">
      <c r="A316" t="s">
        <v>660</v>
      </c>
      <c r="B316" t="s">
        <v>129</v>
      </c>
      <c r="C316" t="s">
        <v>20</v>
      </c>
      <c r="D316" s="38">
        <v>42682</v>
      </c>
    </row>
    <row r="317" spans="1:4" x14ac:dyDescent="0.3">
      <c r="A317" t="s">
        <v>661</v>
      </c>
      <c r="D317" s="38">
        <v>42678</v>
      </c>
    </row>
    <row r="318" spans="1:4" x14ac:dyDescent="0.3">
      <c r="A318" t="s">
        <v>662</v>
      </c>
      <c r="D318" s="38">
        <v>42689</v>
      </c>
    </row>
    <row r="319" spans="1:4" x14ac:dyDescent="0.3">
      <c r="A319" t="s">
        <v>663</v>
      </c>
      <c r="B319" t="s">
        <v>42</v>
      </c>
      <c r="C319" t="s">
        <v>25</v>
      </c>
      <c r="D319" s="38">
        <v>42685</v>
      </c>
    </row>
    <row r="320" spans="1:4" x14ac:dyDescent="0.3">
      <c r="A320" t="s">
        <v>664</v>
      </c>
      <c r="B320" t="s">
        <v>74</v>
      </c>
      <c r="C320" t="s">
        <v>20</v>
      </c>
      <c r="D320" s="38">
        <v>42679</v>
      </c>
    </row>
    <row r="321" spans="1:4" x14ac:dyDescent="0.3">
      <c r="A321" t="s">
        <v>665</v>
      </c>
      <c r="B321" t="s">
        <v>666</v>
      </c>
      <c r="C321" t="s">
        <v>23</v>
      </c>
      <c r="D321" s="38">
        <v>42691</v>
      </c>
    </row>
    <row r="322" spans="1:4" x14ac:dyDescent="0.3">
      <c r="A322" t="s">
        <v>667</v>
      </c>
      <c r="B322" t="s">
        <v>100</v>
      </c>
      <c r="C322" t="s">
        <v>24</v>
      </c>
      <c r="D322" s="38">
        <v>42676</v>
      </c>
    </row>
    <row r="323" spans="1:4" x14ac:dyDescent="0.3">
      <c r="A323" t="s">
        <v>668</v>
      </c>
      <c r="B323" t="s">
        <v>118</v>
      </c>
      <c r="C323" t="s">
        <v>22</v>
      </c>
      <c r="D323" s="38">
        <v>42679</v>
      </c>
    </row>
    <row r="324" spans="1:4" x14ac:dyDescent="0.3">
      <c r="A324" t="s">
        <v>669</v>
      </c>
      <c r="B324" t="s">
        <v>103</v>
      </c>
      <c r="C324" t="s">
        <v>22</v>
      </c>
      <c r="D324" s="38">
        <v>42678</v>
      </c>
    </row>
    <row r="325" spans="1:4" x14ac:dyDescent="0.3">
      <c r="A325" t="s">
        <v>670</v>
      </c>
      <c r="B325" t="s">
        <v>100</v>
      </c>
      <c r="C325" t="s">
        <v>24</v>
      </c>
      <c r="D325" s="38">
        <v>42679</v>
      </c>
    </row>
    <row r="326" spans="1:4" x14ac:dyDescent="0.3">
      <c r="A326" t="s">
        <v>671</v>
      </c>
      <c r="B326" t="s">
        <v>93</v>
      </c>
      <c r="C326" t="s">
        <v>23</v>
      </c>
      <c r="D326" s="38">
        <v>42675</v>
      </c>
    </row>
    <row r="327" spans="1:4" x14ac:dyDescent="0.3">
      <c r="A327" t="s">
        <v>672</v>
      </c>
      <c r="D327" s="38">
        <v>42677</v>
      </c>
    </row>
    <row r="328" spans="1:4" x14ac:dyDescent="0.3">
      <c r="A328" t="s">
        <v>673</v>
      </c>
      <c r="B328" t="s">
        <v>118</v>
      </c>
      <c r="C328" t="s">
        <v>22</v>
      </c>
      <c r="D328" s="38">
        <v>42678</v>
      </c>
    </row>
    <row r="329" spans="1:4" x14ac:dyDescent="0.3">
      <c r="A329" t="s">
        <v>674</v>
      </c>
      <c r="D329" s="38">
        <v>42686</v>
      </c>
    </row>
    <row r="330" spans="1:4" x14ac:dyDescent="0.3">
      <c r="A330" t="s">
        <v>675</v>
      </c>
      <c r="D330" s="38">
        <v>42686</v>
      </c>
    </row>
    <row r="331" spans="1:4" x14ac:dyDescent="0.3">
      <c r="A331" t="s">
        <v>676</v>
      </c>
      <c r="B331" t="s">
        <v>130</v>
      </c>
      <c r="C331" t="s">
        <v>22</v>
      </c>
      <c r="D331" s="38">
        <v>42688</v>
      </c>
    </row>
    <row r="332" spans="1:4" x14ac:dyDescent="0.3">
      <c r="A332" t="s">
        <v>677</v>
      </c>
      <c r="B332" t="s">
        <v>99</v>
      </c>
      <c r="C332" t="s">
        <v>24</v>
      </c>
      <c r="D332" s="38">
        <v>42683</v>
      </c>
    </row>
    <row r="333" spans="1:4" x14ac:dyDescent="0.3">
      <c r="A333" t="s">
        <v>678</v>
      </c>
      <c r="B333" t="s">
        <v>57</v>
      </c>
      <c r="C333" t="s">
        <v>25</v>
      </c>
      <c r="D333" s="38">
        <v>42681</v>
      </c>
    </row>
    <row r="334" spans="1:4" x14ac:dyDescent="0.3">
      <c r="A334" t="s">
        <v>679</v>
      </c>
      <c r="B334" t="s">
        <v>124</v>
      </c>
      <c r="C334" t="s">
        <v>23</v>
      </c>
      <c r="D334" s="38">
        <v>42686</v>
      </c>
    </row>
    <row r="335" spans="1:4" x14ac:dyDescent="0.3">
      <c r="A335" t="s">
        <v>680</v>
      </c>
      <c r="B335" t="s">
        <v>111</v>
      </c>
      <c r="C335" t="s">
        <v>23</v>
      </c>
      <c r="D335" s="38">
        <v>42689</v>
      </c>
    </row>
    <row r="336" spans="1:4" x14ac:dyDescent="0.3">
      <c r="A336" t="s">
        <v>681</v>
      </c>
      <c r="B336" t="s">
        <v>77</v>
      </c>
      <c r="C336" t="s">
        <v>20</v>
      </c>
      <c r="D336" s="38">
        <v>42684</v>
      </c>
    </row>
    <row r="337" spans="1:4" x14ac:dyDescent="0.3">
      <c r="A337" t="s">
        <v>682</v>
      </c>
      <c r="B337" t="s">
        <v>132</v>
      </c>
      <c r="C337" t="s">
        <v>20</v>
      </c>
      <c r="D337" s="38">
        <v>42676</v>
      </c>
    </row>
    <row r="338" spans="1:4" x14ac:dyDescent="0.3">
      <c r="A338" t="s">
        <v>683</v>
      </c>
      <c r="B338" t="s">
        <v>146</v>
      </c>
      <c r="D338" s="38">
        <v>42677</v>
      </c>
    </row>
    <row r="339" spans="1:4" x14ac:dyDescent="0.3">
      <c r="A339" t="s">
        <v>684</v>
      </c>
      <c r="B339" t="s">
        <v>88</v>
      </c>
      <c r="C339" t="s">
        <v>25</v>
      </c>
      <c r="D339" s="38">
        <v>42676</v>
      </c>
    </row>
    <row r="340" spans="1:4" x14ac:dyDescent="0.3">
      <c r="A340" t="s">
        <v>685</v>
      </c>
      <c r="B340" t="s">
        <v>41</v>
      </c>
      <c r="C340" t="s">
        <v>25</v>
      </c>
      <c r="D340" s="38">
        <v>42676</v>
      </c>
    </row>
    <row r="341" spans="1:4" x14ac:dyDescent="0.3">
      <c r="A341" t="s">
        <v>686</v>
      </c>
      <c r="B341" t="s">
        <v>111</v>
      </c>
      <c r="C341" t="s">
        <v>23</v>
      </c>
      <c r="D341" s="38">
        <v>42676</v>
      </c>
    </row>
    <row r="342" spans="1:4" x14ac:dyDescent="0.3">
      <c r="A342" t="s">
        <v>687</v>
      </c>
      <c r="B342" t="s">
        <v>148</v>
      </c>
      <c r="D342" s="38">
        <v>42677</v>
      </c>
    </row>
    <row r="343" spans="1:4" x14ac:dyDescent="0.3">
      <c r="A343" t="s">
        <v>688</v>
      </c>
      <c r="B343" t="s">
        <v>124</v>
      </c>
      <c r="C343" t="s">
        <v>23</v>
      </c>
      <c r="D343" s="38">
        <v>42675</v>
      </c>
    </row>
    <row r="344" spans="1:4" x14ac:dyDescent="0.3">
      <c r="A344" t="s">
        <v>689</v>
      </c>
      <c r="B344" t="s">
        <v>124</v>
      </c>
      <c r="C344" t="s">
        <v>23</v>
      </c>
      <c r="D344" s="38">
        <v>42684</v>
      </c>
    </row>
    <row r="345" spans="1:4" x14ac:dyDescent="0.3">
      <c r="A345" t="s">
        <v>690</v>
      </c>
      <c r="B345" t="s">
        <v>148</v>
      </c>
      <c r="D345" s="38">
        <v>42686</v>
      </c>
    </row>
    <row r="346" spans="1:4" x14ac:dyDescent="0.3">
      <c r="A346" t="s">
        <v>691</v>
      </c>
      <c r="B346" t="s">
        <v>132</v>
      </c>
      <c r="C346" t="s">
        <v>20</v>
      </c>
      <c r="D346" s="38">
        <v>42677</v>
      </c>
    </row>
    <row r="347" spans="1:4" x14ac:dyDescent="0.3">
      <c r="A347" t="s">
        <v>692</v>
      </c>
      <c r="B347" t="s">
        <v>108</v>
      </c>
      <c r="C347" t="s">
        <v>20</v>
      </c>
      <c r="D347" s="38">
        <v>42676</v>
      </c>
    </row>
    <row r="348" spans="1:4" x14ac:dyDescent="0.3">
      <c r="A348" t="s">
        <v>693</v>
      </c>
      <c r="B348" t="s">
        <v>45</v>
      </c>
      <c r="C348" t="s">
        <v>20</v>
      </c>
      <c r="D348" s="38">
        <v>42688</v>
      </c>
    </row>
    <row r="349" spans="1:4" x14ac:dyDescent="0.3">
      <c r="A349" t="s">
        <v>694</v>
      </c>
      <c r="B349" t="s">
        <v>101</v>
      </c>
      <c r="C349" t="s">
        <v>20</v>
      </c>
      <c r="D349" s="38">
        <v>42679</v>
      </c>
    </row>
    <row r="350" spans="1:4" x14ac:dyDescent="0.3">
      <c r="A350" t="s">
        <v>695</v>
      </c>
      <c r="B350" t="s">
        <v>114</v>
      </c>
      <c r="C350" t="s">
        <v>23</v>
      </c>
      <c r="D350" s="38">
        <v>42675</v>
      </c>
    </row>
    <row r="351" spans="1:4" x14ac:dyDescent="0.3">
      <c r="A351" t="s">
        <v>696</v>
      </c>
      <c r="B351" t="s">
        <v>132</v>
      </c>
      <c r="C351" t="s">
        <v>20</v>
      </c>
      <c r="D351" s="38">
        <v>42682</v>
      </c>
    </row>
    <row r="352" spans="1:4" x14ac:dyDescent="0.3">
      <c r="A352" t="s">
        <v>697</v>
      </c>
      <c r="B352" t="s">
        <v>109</v>
      </c>
      <c r="C352" t="s">
        <v>24</v>
      </c>
      <c r="D352" s="38">
        <v>42679</v>
      </c>
    </row>
    <row r="353" spans="1:4" x14ac:dyDescent="0.3">
      <c r="A353" t="s">
        <v>698</v>
      </c>
      <c r="B353" t="s">
        <v>104</v>
      </c>
      <c r="C353" t="s">
        <v>22</v>
      </c>
      <c r="D353" s="38">
        <v>42676</v>
      </c>
    </row>
    <row r="354" spans="1:4" x14ac:dyDescent="0.3">
      <c r="A354" t="s">
        <v>699</v>
      </c>
      <c r="B354" t="s">
        <v>163</v>
      </c>
      <c r="D354" s="38">
        <v>42678</v>
      </c>
    </row>
    <row r="355" spans="1:4" x14ac:dyDescent="0.3">
      <c r="A355" t="s">
        <v>700</v>
      </c>
      <c r="B355" t="s">
        <v>127</v>
      </c>
      <c r="C355" t="s">
        <v>21</v>
      </c>
      <c r="D355" s="38">
        <v>42676</v>
      </c>
    </row>
    <row r="356" spans="1:4" x14ac:dyDescent="0.3">
      <c r="A356" t="s">
        <v>701</v>
      </c>
      <c r="B356" t="s">
        <v>702</v>
      </c>
      <c r="D356" s="38">
        <v>42690</v>
      </c>
    </row>
    <row r="357" spans="1:4" x14ac:dyDescent="0.3">
      <c r="A357" t="s">
        <v>703</v>
      </c>
      <c r="D357" s="38">
        <v>42677</v>
      </c>
    </row>
    <row r="358" spans="1:4" x14ac:dyDescent="0.3">
      <c r="A358" t="s">
        <v>704</v>
      </c>
      <c r="B358" t="s">
        <v>115</v>
      </c>
      <c r="C358" t="s">
        <v>22</v>
      </c>
      <c r="D358" s="38">
        <v>42678</v>
      </c>
    </row>
    <row r="359" spans="1:4" x14ac:dyDescent="0.3">
      <c r="A359" t="s">
        <v>705</v>
      </c>
      <c r="B359" t="s">
        <v>77</v>
      </c>
      <c r="C359" t="s">
        <v>20</v>
      </c>
      <c r="D359" s="38">
        <v>42678</v>
      </c>
    </row>
    <row r="360" spans="1:4" x14ac:dyDescent="0.3">
      <c r="A360" t="s">
        <v>706</v>
      </c>
      <c r="B360" t="s">
        <v>109</v>
      </c>
      <c r="C360" t="s">
        <v>24</v>
      </c>
      <c r="D360" s="38">
        <v>42679</v>
      </c>
    </row>
    <row r="361" spans="1:4" x14ac:dyDescent="0.3">
      <c r="A361" t="s">
        <v>707</v>
      </c>
      <c r="D361" s="38">
        <v>42686</v>
      </c>
    </row>
    <row r="362" spans="1:4" x14ac:dyDescent="0.3">
      <c r="A362" t="s">
        <v>708</v>
      </c>
      <c r="B362" t="s">
        <v>129</v>
      </c>
      <c r="C362" t="s">
        <v>20</v>
      </c>
      <c r="D362" s="38">
        <v>42684</v>
      </c>
    </row>
    <row r="363" spans="1:4" x14ac:dyDescent="0.3">
      <c r="A363" t="s">
        <v>709</v>
      </c>
      <c r="B363" t="s">
        <v>46</v>
      </c>
      <c r="C363" t="s">
        <v>20</v>
      </c>
      <c r="D363" s="38">
        <v>42678</v>
      </c>
    </row>
    <row r="364" spans="1:4" x14ac:dyDescent="0.3">
      <c r="A364" t="s">
        <v>710</v>
      </c>
      <c r="D364" s="38">
        <v>42676</v>
      </c>
    </row>
    <row r="365" spans="1:4" x14ac:dyDescent="0.3">
      <c r="A365" t="s">
        <v>711</v>
      </c>
      <c r="B365" t="s">
        <v>101</v>
      </c>
      <c r="C365" t="s">
        <v>20</v>
      </c>
      <c r="D365" s="38">
        <v>42677</v>
      </c>
    </row>
    <row r="366" spans="1:4" x14ac:dyDescent="0.3">
      <c r="A366" t="s">
        <v>712</v>
      </c>
      <c r="B366" t="s">
        <v>103</v>
      </c>
      <c r="C366" t="s">
        <v>22</v>
      </c>
      <c r="D366" s="38">
        <v>42677</v>
      </c>
    </row>
    <row r="367" spans="1:4" x14ac:dyDescent="0.3">
      <c r="A367" t="s">
        <v>713</v>
      </c>
      <c r="B367" t="s">
        <v>168</v>
      </c>
      <c r="D367" s="38">
        <v>42676</v>
      </c>
    </row>
    <row r="368" spans="1:4" x14ac:dyDescent="0.3">
      <c r="A368" t="s">
        <v>714</v>
      </c>
      <c r="B368" t="s">
        <v>97</v>
      </c>
      <c r="C368" t="s">
        <v>20</v>
      </c>
      <c r="D368" s="38">
        <v>42679</v>
      </c>
    </row>
    <row r="369" spans="1:4" x14ac:dyDescent="0.3">
      <c r="A369" t="s">
        <v>715</v>
      </c>
      <c r="B369" t="s">
        <v>57</v>
      </c>
      <c r="C369" t="s">
        <v>25</v>
      </c>
      <c r="D369" s="38">
        <v>42677</v>
      </c>
    </row>
    <row r="370" spans="1:4" x14ac:dyDescent="0.3">
      <c r="A370" t="s">
        <v>716</v>
      </c>
      <c r="B370" t="s">
        <v>120</v>
      </c>
      <c r="C370" t="s">
        <v>23</v>
      </c>
      <c r="D370" s="38">
        <v>42682</v>
      </c>
    </row>
    <row r="371" spans="1:4" x14ac:dyDescent="0.3">
      <c r="A371" t="s">
        <v>717</v>
      </c>
      <c r="D371" s="38">
        <v>42675</v>
      </c>
    </row>
    <row r="372" spans="1:4" x14ac:dyDescent="0.3">
      <c r="A372" t="s">
        <v>718</v>
      </c>
      <c r="B372" t="s">
        <v>100</v>
      </c>
      <c r="C372" t="s">
        <v>24</v>
      </c>
      <c r="D372" s="38">
        <v>42676</v>
      </c>
    </row>
    <row r="373" spans="1:4" x14ac:dyDescent="0.3">
      <c r="A373" t="s">
        <v>719</v>
      </c>
      <c r="D373" s="38">
        <v>42677</v>
      </c>
    </row>
    <row r="374" spans="1:4" x14ac:dyDescent="0.3">
      <c r="A374" t="s">
        <v>720</v>
      </c>
      <c r="B374" t="s">
        <v>79</v>
      </c>
      <c r="C374" t="s">
        <v>25</v>
      </c>
      <c r="D374" s="38">
        <v>42683</v>
      </c>
    </row>
    <row r="375" spans="1:4" x14ac:dyDescent="0.3">
      <c r="A375" t="s">
        <v>721</v>
      </c>
      <c r="D375" s="38">
        <v>42688</v>
      </c>
    </row>
    <row r="376" spans="1:4" x14ac:dyDescent="0.3">
      <c r="A376" t="s">
        <v>722</v>
      </c>
      <c r="B376" t="s">
        <v>54</v>
      </c>
      <c r="C376" t="s">
        <v>22</v>
      </c>
      <c r="D376" s="38">
        <v>42679</v>
      </c>
    </row>
    <row r="377" spans="1:4" x14ac:dyDescent="0.3">
      <c r="A377" t="s">
        <v>723</v>
      </c>
      <c r="B377" t="s">
        <v>97</v>
      </c>
      <c r="C377" t="s">
        <v>20</v>
      </c>
      <c r="D377" s="38">
        <v>42676</v>
      </c>
    </row>
    <row r="378" spans="1:4" x14ac:dyDescent="0.3">
      <c r="A378" t="s">
        <v>724</v>
      </c>
      <c r="B378" t="s">
        <v>102</v>
      </c>
      <c r="C378" t="s">
        <v>26</v>
      </c>
      <c r="D378" s="38">
        <v>42686</v>
      </c>
    </row>
    <row r="379" spans="1:4" x14ac:dyDescent="0.3">
      <c r="A379" t="s">
        <v>725</v>
      </c>
      <c r="B379" t="s">
        <v>104</v>
      </c>
      <c r="C379" t="s">
        <v>22</v>
      </c>
      <c r="D379" s="38">
        <v>42677</v>
      </c>
    </row>
    <row r="380" spans="1:4" x14ac:dyDescent="0.3">
      <c r="A380" t="s">
        <v>726</v>
      </c>
      <c r="D380" s="38">
        <v>42677</v>
      </c>
    </row>
    <row r="381" spans="1:4" x14ac:dyDescent="0.3">
      <c r="A381" t="s">
        <v>727</v>
      </c>
      <c r="B381" t="s">
        <v>46</v>
      </c>
      <c r="C381" t="s">
        <v>20</v>
      </c>
      <c r="D381" s="38">
        <v>42678</v>
      </c>
    </row>
    <row r="382" spans="1:4" x14ac:dyDescent="0.3">
      <c r="A382" t="s">
        <v>728</v>
      </c>
      <c r="B382" t="s">
        <v>113</v>
      </c>
      <c r="C382" t="s">
        <v>23</v>
      </c>
      <c r="D382" s="38">
        <v>42681</v>
      </c>
    </row>
    <row r="383" spans="1:4" x14ac:dyDescent="0.3">
      <c r="A383" t="s">
        <v>729</v>
      </c>
      <c r="B383" t="s">
        <v>124</v>
      </c>
      <c r="C383" t="s">
        <v>23</v>
      </c>
      <c r="D383" s="38">
        <v>42683</v>
      </c>
    </row>
    <row r="384" spans="1:4" x14ac:dyDescent="0.3">
      <c r="A384" t="s">
        <v>730</v>
      </c>
      <c r="B384" t="s">
        <v>132</v>
      </c>
      <c r="C384" t="s">
        <v>20</v>
      </c>
      <c r="D384" s="38">
        <v>42676</v>
      </c>
    </row>
    <row r="385" spans="1:4" x14ac:dyDescent="0.3">
      <c r="A385" t="s">
        <v>731</v>
      </c>
      <c r="B385" t="s">
        <v>57</v>
      </c>
      <c r="C385" t="s">
        <v>25</v>
      </c>
      <c r="D385" s="38">
        <v>42681</v>
      </c>
    </row>
    <row r="386" spans="1:4" x14ac:dyDescent="0.3">
      <c r="A386" t="s">
        <v>732</v>
      </c>
      <c r="B386" t="s">
        <v>78</v>
      </c>
      <c r="C386" t="s">
        <v>20</v>
      </c>
      <c r="D386" s="38">
        <v>42683</v>
      </c>
    </row>
    <row r="387" spans="1:4" x14ac:dyDescent="0.3">
      <c r="A387" t="s">
        <v>733</v>
      </c>
      <c r="B387" t="s">
        <v>95</v>
      </c>
      <c r="C387" t="s">
        <v>23</v>
      </c>
      <c r="D387" s="38">
        <v>42685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63"/>
  <sheetViews>
    <sheetView workbookViewId="0"/>
  </sheetViews>
  <sheetFormatPr defaultRowHeight="14.4" x14ac:dyDescent="0.3"/>
  <sheetData>
    <row r="1" spans="1:17" x14ac:dyDescent="0.3">
      <c r="A1" t="s">
        <v>335</v>
      </c>
      <c r="B1" t="s">
        <v>183</v>
      </c>
      <c r="C1" t="s">
        <v>4</v>
      </c>
      <c r="D1" t="s">
        <v>734</v>
      </c>
      <c r="E1" t="s">
        <v>735</v>
      </c>
      <c r="F1" t="s">
        <v>736</v>
      </c>
      <c r="G1" t="s">
        <v>737</v>
      </c>
      <c r="H1" t="s">
        <v>738</v>
      </c>
      <c r="I1" t="s">
        <v>739</v>
      </c>
      <c r="J1" t="s">
        <v>740</v>
      </c>
      <c r="K1" t="s">
        <v>741</v>
      </c>
      <c r="L1" t="s">
        <v>742</v>
      </c>
      <c r="M1" t="s">
        <v>743</v>
      </c>
      <c r="N1" t="s">
        <v>744</v>
      </c>
      <c r="O1" t="s">
        <v>745</v>
      </c>
      <c r="P1" t="s">
        <v>746</v>
      </c>
      <c r="Q1" t="s">
        <v>747</v>
      </c>
    </row>
    <row r="2" spans="1:17" x14ac:dyDescent="0.3">
      <c r="A2" t="s">
        <v>426</v>
      </c>
      <c r="D2" t="s">
        <v>23</v>
      </c>
      <c r="E2" s="38">
        <v>42669</v>
      </c>
      <c r="H2" t="s">
        <v>742</v>
      </c>
      <c r="I2" t="s">
        <v>303</v>
      </c>
      <c r="J2" t="b">
        <v>0</v>
      </c>
      <c r="K2" t="b">
        <v>1</v>
      </c>
      <c r="L2" t="b">
        <v>1</v>
      </c>
      <c r="M2" s="38">
        <v>42684</v>
      </c>
      <c r="N2">
        <v>0.25</v>
      </c>
      <c r="O2">
        <v>0</v>
      </c>
      <c r="P2">
        <v>0</v>
      </c>
      <c r="Q2">
        <v>0</v>
      </c>
    </row>
    <row r="3" spans="1:17" x14ac:dyDescent="0.3">
      <c r="A3" t="s">
        <v>748</v>
      </c>
      <c r="B3" t="s">
        <v>96</v>
      </c>
      <c r="C3" t="s">
        <v>23</v>
      </c>
      <c r="D3" t="s">
        <v>23</v>
      </c>
      <c r="E3" s="38">
        <v>42686</v>
      </c>
      <c r="J3" t="b">
        <v>0</v>
      </c>
      <c r="K3" t="b">
        <v>1</v>
      </c>
      <c r="L3" t="b">
        <v>0</v>
      </c>
      <c r="N3">
        <v>1</v>
      </c>
      <c r="O3">
        <v>0</v>
      </c>
      <c r="P3">
        <v>0</v>
      </c>
      <c r="Q3">
        <v>0</v>
      </c>
    </row>
    <row r="4" spans="1:17" x14ac:dyDescent="0.3">
      <c r="A4" t="s">
        <v>360</v>
      </c>
      <c r="B4" t="s">
        <v>45</v>
      </c>
      <c r="C4" t="s">
        <v>20</v>
      </c>
      <c r="D4" t="s">
        <v>20</v>
      </c>
      <c r="E4" s="38">
        <v>42685</v>
      </c>
      <c r="H4" t="s">
        <v>749</v>
      </c>
      <c r="I4" t="s">
        <v>152</v>
      </c>
      <c r="J4" t="b">
        <v>1</v>
      </c>
      <c r="K4" t="b">
        <v>0</v>
      </c>
      <c r="L4" t="b">
        <v>0</v>
      </c>
      <c r="M4" s="38">
        <v>42685</v>
      </c>
      <c r="N4">
        <v>1</v>
      </c>
      <c r="O4">
        <v>1</v>
      </c>
      <c r="P4">
        <v>0</v>
      </c>
      <c r="Q4">
        <v>0</v>
      </c>
    </row>
    <row r="5" spans="1:17" x14ac:dyDescent="0.3">
      <c r="A5" t="s">
        <v>494</v>
      </c>
      <c r="B5" t="s">
        <v>52</v>
      </c>
      <c r="C5" t="s">
        <v>23</v>
      </c>
      <c r="D5" t="s">
        <v>23</v>
      </c>
      <c r="E5" s="38">
        <v>42690</v>
      </c>
      <c r="F5" t="s">
        <v>141</v>
      </c>
      <c r="G5" t="s">
        <v>23</v>
      </c>
      <c r="H5" t="s">
        <v>750</v>
      </c>
      <c r="I5" t="s">
        <v>141</v>
      </c>
      <c r="J5" t="b">
        <v>1</v>
      </c>
      <c r="K5" t="b">
        <v>0</v>
      </c>
      <c r="L5" t="b">
        <v>0</v>
      </c>
      <c r="M5" s="38">
        <v>42690</v>
      </c>
      <c r="N5">
        <v>1</v>
      </c>
      <c r="O5">
        <v>1</v>
      </c>
      <c r="P5">
        <v>0</v>
      </c>
      <c r="Q5">
        <v>1</v>
      </c>
    </row>
    <row r="6" spans="1:17" x14ac:dyDescent="0.3">
      <c r="A6" t="s">
        <v>751</v>
      </c>
      <c r="D6" t="s">
        <v>26</v>
      </c>
      <c r="E6" s="38">
        <v>42690</v>
      </c>
      <c r="H6" t="s">
        <v>752</v>
      </c>
      <c r="I6" t="s">
        <v>265</v>
      </c>
      <c r="J6" t="b">
        <v>0</v>
      </c>
      <c r="K6" t="b">
        <v>1</v>
      </c>
      <c r="L6" t="b">
        <v>0</v>
      </c>
      <c r="N6">
        <v>1</v>
      </c>
      <c r="O6">
        <v>0</v>
      </c>
      <c r="P6">
        <v>0</v>
      </c>
      <c r="Q6">
        <v>0</v>
      </c>
    </row>
    <row r="7" spans="1:17" x14ac:dyDescent="0.3">
      <c r="A7" t="s">
        <v>753</v>
      </c>
      <c r="B7" t="s">
        <v>113</v>
      </c>
      <c r="C7" t="s">
        <v>23</v>
      </c>
      <c r="D7" t="s">
        <v>23</v>
      </c>
      <c r="E7" s="38">
        <v>42689</v>
      </c>
      <c r="F7" t="s">
        <v>171</v>
      </c>
      <c r="G7" t="s">
        <v>23</v>
      </c>
      <c r="H7" t="s">
        <v>754</v>
      </c>
      <c r="I7" t="s">
        <v>171</v>
      </c>
      <c r="J7" t="b">
        <v>0</v>
      </c>
      <c r="K7" t="b">
        <v>1</v>
      </c>
      <c r="L7" t="b">
        <v>0</v>
      </c>
      <c r="N7">
        <v>1</v>
      </c>
      <c r="O7">
        <v>0</v>
      </c>
      <c r="P7">
        <v>0</v>
      </c>
      <c r="Q7">
        <v>0</v>
      </c>
    </row>
    <row r="8" spans="1:17" x14ac:dyDescent="0.3">
      <c r="A8" t="s">
        <v>400</v>
      </c>
      <c r="B8" t="s">
        <v>74</v>
      </c>
      <c r="C8" t="s">
        <v>20</v>
      </c>
      <c r="D8" t="s">
        <v>20</v>
      </c>
      <c r="E8" s="38">
        <v>42685</v>
      </c>
      <c r="H8" t="s">
        <v>749</v>
      </c>
      <c r="I8" t="s">
        <v>149</v>
      </c>
      <c r="J8" t="b">
        <v>1</v>
      </c>
      <c r="K8" t="b">
        <v>0</v>
      </c>
      <c r="L8" t="b">
        <v>0</v>
      </c>
      <c r="M8" s="38">
        <v>42685</v>
      </c>
      <c r="N8">
        <v>1</v>
      </c>
      <c r="O8">
        <v>1</v>
      </c>
      <c r="P8">
        <v>0</v>
      </c>
      <c r="Q8">
        <v>0</v>
      </c>
    </row>
    <row r="9" spans="1:17" x14ac:dyDescent="0.3">
      <c r="A9" t="s">
        <v>755</v>
      </c>
      <c r="D9" t="s">
        <v>26</v>
      </c>
      <c r="E9" s="38">
        <v>42686</v>
      </c>
      <c r="F9" t="s">
        <v>137</v>
      </c>
      <c r="G9" t="s">
        <v>26</v>
      </c>
      <c r="H9" t="s">
        <v>756</v>
      </c>
      <c r="I9" t="s">
        <v>137</v>
      </c>
      <c r="J9" t="b">
        <v>1</v>
      </c>
      <c r="K9" t="b">
        <v>0</v>
      </c>
      <c r="L9" t="b">
        <v>0</v>
      </c>
      <c r="N9">
        <v>1</v>
      </c>
      <c r="O9">
        <v>0</v>
      </c>
      <c r="P9">
        <v>0</v>
      </c>
      <c r="Q9">
        <v>0</v>
      </c>
    </row>
    <row r="10" spans="1:17" x14ac:dyDescent="0.3">
      <c r="A10" t="s">
        <v>757</v>
      </c>
      <c r="D10" t="s">
        <v>26</v>
      </c>
      <c r="E10" s="38">
        <v>42686</v>
      </c>
      <c r="F10" t="s">
        <v>150</v>
      </c>
      <c r="G10" t="s">
        <v>22</v>
      </c>
      <c r="H10" t="s">
        <v>742</v>
      </c>
      <c r="I10" t="s">
        <v>150</v>
      </c>
      <c r="J10" t="b">
        <v>1</v>
      </c>
      <c r="K10" t="b">
        <v>1</v>
      </c>
      <c r="L10" t="b">
        <v>1</v>
      </c>
      <c r="N10">
        <v>1</v>
      </c>
      <c r="O10">
        <v>0</v>
      </c>
      <c r="P10">
        <v>0</v>
      </c>
      <c r="Q10">
        <v>0</v>
      </c>
    </row>
    <row r="11" spans="1:17" x14ac:dyDescent="0.3">
      <c r="A11" t="s">
        <v>758</v>
      </c>
      <c r="B11" t="s">
        <v>54</v>
      </c>
      <c r="C11" t="s">
        <v>22</v>
      </c>
      <c r="D11" t="s">
        <v>22</v>
      </c>
      <c r="E11" s="38">
        <v>42688</v>
      </c>
      <c r="J11" t="b">
        <v>0</v>
      </c>
      <c r="K11" t="b">
        <v>1</v>
      </c>
      <c r="L11" t="b">
        <v>0</v>
      </c>
      <c r="N11">
        <v>1</v>
      </c>
      <c r="O11">
        <v>0</v>
      </c>
      <c r="P11">
        <v>0</v>
      </c>
      <c r="Q11">
        <v>0</v>
      </c>
    </row>
    <row r="12" spans="1:17" x14ac:dyDescent="0.3">
      <c r="A12" t="s">
        <v>759</v>
      </c>
      <c r="B12" t="s">
        <v>95</v>
      </c>
      <c r="C12" t="s">
        <v>23</v>
      </c>
      <c r="D12" t="s">
        <v>23</v>
      </c>
      <c r="E12" s="38">
        <v>42689</v>
      </c>
      <c r="F12" t="s">
        <v>163</v>
      </c>
      <c r="G12" t="s">
        <v>23</v>
      </c>
      <c r="H12" t="s">
        <v>760</v>
      </c>
      <c r="I12" t="s">
        <v>163</v>
      </c>
      <c r="J12" t="b">
        <v>1</v>
      </c>
      <c r="K12" t="b">
        <v>0</v>
      </c>
      <c r="L12" t="b">
        <v>0</v>
      </c>
      <c r="N12">
        <v>1</v>
      </c>
      <c r="O12">
        <v>0</v>
      </c>
      <c r="P12">
        <v>0</v>
      </c>
      <c r="Q12">
        <v>0</v>
      </c>
    </row>
    <row r="13" spans="1:17" x14ac:dyDescent="0.3">
      <c r="A13" t="s">
        <v>488</v>
      </c>
      <c r="B13" t="s">
        <v>58</v>
      </c>
      <c r="C13" t="s">
        <v>20</v>
      </c>
      <c r="D13" t="s">
        <v>20</v>
      </c>
      <c r="E13" s="38">
        <v>42685</v>
      </c>
      <c r="F13" t="s">
        <v>152</v>
      </c>
      <c r="G13" t="s">
        <v>20</v>
      </c>
      <c r="H13" t="s">
        <v>750</v>
      </c>
      <c r="I13" t="s">
        <v>152</v>
      </c>
      <c r="J13" t="b">
        <v>1</v>
      </c>
      <c r="K13" t="b">
        <v>0</v>
      </c>
      <c r="L13" t="b">
        <v>0</v>
      </c>
      <c r="M13" s="38">
        <v>42685</v>
      </c>
      <c r="N13">
        <v>0.5</v>
      </c>
      <c r="O13">
        <v>1</v>
      </c>
      <c r="P13">
        <v>0</v>
      </c>
      <c r="Q13">
        <v>1</v>
      </c>
    </row>
    <row r="14" spans="1:17" x14ac:dyDescent="0.3">
      <c r="A14" t="s">
        <v>402</v>
      </c>
      <c r="D14" t="s">
        <v>21</v>
      </c>
      <c r="E14" s="38">
        <v>42686</v>
      </c>
      <c r="F14" t="s">
        <v>167</v>
      </c>
      <c r="G14" t="s">
        <v>21</v>
      </c>
      <c r="H14" t="s">
        <v>750</v>
      </c>
      <c r="I14" t="s">
        <v>167</v>
      </c>
      <c r="J14" t="b">
        <v>1</v>
      </c>
      <c r="K14" t="b">
        <v>0</v>
      </c>
      <c r="L14" t="b">
        <v>0</v>
      </c>
      <c r="M14" s="38">
        <v>42686</v>
      </c>
      <c r="N14">
        <v>0.5</v>
      </c>
      <c r="O14">
        <v>1</v>
      </c>
      <c r="P14">
        <v>0</v>
      </c>
      <c r="Q14">
        <v>1</v>
      </c>
    </row>
    <row r="15" spans="1:17" x14ac:dyDescent="0.3">
      <c r="A15" t="s">
        <v>761</v>
      </c>
      <c r="B15" t="s">
        <v>113</v>
      </c>
      <c r="C15" t="s">
        <v>23</v>
      </c>
      <c r="D15" t="s">
        <v>23</v>
      </c>
      <c r="E15" s="38">
        <v>42688</v>
      </c>
      <c r="F15" t="s">
        <v>168</v>
      </c>
      <c r="G15" t="s">
        <v>23</v>
      </c>
      <c r="H15" t="s">
        <v>762</v>
      </c>
      <c r="I15" t="s">
        <v>168</v>
      </c>
      <c r="J15" t="b">
        <v>1</v>
      </c>
      <c r="K15" t="b">
        <v>0</v>
      </c>
      <c r="L15" t="b">
        <v>0</v>
      </c>
      <c r="N15">
        <v>0.5</v>
      </c>
      <c r="O15">
        <v>0</v>
      </c>
      <c r="P15">
        <v>0</v>
      </c>
      <c r="Q15">
        <v>0</v>
      </c>
    </row>
    <row r="16" spans="1:17" x14ac:dyDescent="0.3">
      <c r="A16" t="s">
        <v>763</v>
      </c>
      <c r="B16" t="s">
        <v>115</v>
      </c>
      <c r="C16" t="s">
        <v>22</v>
      </c>
      <c r="D16" t="s">
        <v>22</v>
      </c>
      <c r="E16" s="38">
        <v>42688</v>
      </c>
      <c r="F16" t="s">
        <v>135</v>
      </c>
      <c r="G16" t="s">
        <v>22</v>
      </c>
      <c r="H16" t="s">
        <v>742</v>
      </c>
      <c r="I16" t="s">
        <v>135</v>
      </c>
      <c r="J16" t="b">
        <v>1</v>
      </c>
      <c r="K16" t="b">
        <v>1</v>
      </c>
      <c r="L16" t="b">
        <v>1</v>
      </c>
      <c r="N16">
        <v>1</v>
      </c>
      <c r="O16">
        <v>0</v>
      </c>
      <c r="P16">
        <v>0</v>
      </c>
      <c r="Q16">
        <v>0</v>
      </c>
    </row>
    <row r="17" spans="1:17" x14ac:dyDescent="0.3">
      <c r="A17" t="s">
        <v>651</v>
      </c>
      <c r="B17" t="s">
        <v>41</v>
      </c>
      <c r="C17" t="s">
        <v>25</v>
      </c>
      <c r="D17" t="s">
        <v>25</v>
      </c>
      <c r="E17" s="38">
        <v>42616</v>
      </c>
      <c r="J17" t="b">
        <v>0</v>
      </c>
      <c r="K17" t="b">
        <v>1</v>
      </c>
      <c r="L17" t="b">
        <v>1</v>
      </c>
      <c r="M17" s="38">
        <v>42677</v>
      </c>
      <c r="N17">
        <v>0.2</v>
      </c>
      <c r="O17">
        <v>0</v>
      </c>
      <c r="P17">
        <v>0</v>
      </c>
      <c r="Q17">
        <v>0</v>
      </c>
    </row>
    <row r="18" spans="1:17" x14ac:dyDescent="0.3">
      <c r="A18" t="s">
        <v>651</v>
      </c>
      <c r="B18" t="s">
        <v>41</v>
      </c>
      <c r="C18" t="s">
        <v>25</v>
      </c>
      <c r="D18" t="s">
        <v>25</v>
      </c>
      <c r="E18" s="38">
        <v>42620</v>
      </c>
      <c r="F18" t="s">
        <v>165</v>
      </c>
      <c r="G18" t="s">
        <v>25</v>
      </c>
      <c r="J18" t="b">
        <v>0</v>
      </c>
      <c r="K18" t="b">
        <v>1</v>
      </c>
      <c r="L18" t="b">
        <v>1</v>
      </c>
      <c r="M18" s="38">
        <v>42677</v>
      </c>
      <c r="N18">
        <v>0.2</v>
      </c>
      <c r="O18">
        <v>0</v>
      </c>
      <c r="P18">
        <v>0</v>
      </c>
      <c r="Q18">
        <v>0</v>
      </c>
    </row>
    <row r="19" spans="1:17" x14ac:dyDescent="0.3">
      <c r="A19" t="s">
        <v>764</v>
      </c>
      <c r="B19" t="s">
        <v>765</v>
      </c>
      <c r="C19" t="s">
        <v>23</v>
      </c>
      <c r="D19" t="s">
        <v>23</v>
      </c>
      <c r="E19" s="38">
        <v>42690</v>
      </c>
      <c r="F19" t="s">
        <v>171</v>
      </c>
      <c r="G19" t="s">
        <v>23</v>
      </c>
      <c r="H19" t="s">
        <v>742</v>
      </c>
      <c r="I19" t="s">
        <v>171</v>
      </c>
      <c r="J19" t="b">
        <v>0</v>
      </c>
      <c r="K19" t="b">
        <v>1</v>
      </c>
      <c r="L19" t="b">
        <v>1</v>
      </c>
      <c r="M19" s="38">
        <v>42606</v>
      </c>
      <c r="N19">
        <v>1</v>
      </c>
      <c r="O19">
        <v>0</v>
      </c>
      <c r="P19">
        <v>0</v>
      </c>
      <c r="Q19">
        <v>0</v>
      </c>
    </row>
    <row r="20" spans="1:17" x14ac:dyDescent="0.3">
      <c r="A20" t="s">
        <v>487</v>
      </c>
      <c r="B20" t="s">
        <v>116</v>
      </c>
      <c r="C20" t="s">
        <v>23</v>
      </c>
      <c r="D20" t="s">
        <v>23</v>
      </c>
      <c r="E20" s="38">
        <v>42677</v>
      </c>
      <c r="F20" t="s">
        <v>161</v>
      </c>
      <c r="G20" t="s">
        <v>23</v>
      </c>
      <c r="H20" t="s">
        <v>742</v>
      </c>
      <c r="I20" t="s">
        <v>311</v>
      </c>
      <c r="J20" t="b">
        <v>0</v>
      </c>
      <c r="K20" t="b">
        <v>1</v>
      </c>
      <c r="L20" t="b">
        <v>1</v>
      </c>
      <c r="M20" s="38">
        <v>42689</v>
      </c>
      <c r="N20">
        <v>0.25</v>
      </c>
      <c r="O20">
        <v>0</v>
      </c>
      <c r="P20">
        <v>0</v>
      </c>
      <c r="Q20">
        <v>0</v>
      </c>
    </row>
    <row r="21" spans="1:17" x14ac:dyDescent="0.3">
      <c r="A21" t="s">
        <v>463</v>
      </c>
      <c r="D21" t="s">
        <v>22</v>
      </c>
      <c r="E21" s="38">
        <v>42613</v>
      </c>
      <c r="H21" t="s">
        <v>742</v>
      </c>
      <c r="J21" t="b">
        <v>0</v>
      </c>
      <c r="K21" t="b">
        <v>1</v>
      </c>
      <c r="L21" t="b">
        <v>1</v>
      </c>
      <c r="M21" s="38">
        <v>42677</v>
      </c>
      <c r="N21">
        <v>0.2</v>
      </c>
      <c r="O21">
        <v>0</v>
      </c>
      <c r="P21">
        <v>0</v>
      </c>
      <c r="Q21">
        <v>0</v>
      </c>
    </row>
    <row r="22" spans="1:17" x14ac:dyDescent="0.3">
      <c r="A22" t="s">
        <v>490</v>
      </c>
      <c r="B22" t="s">
        <v>45</v>
      </c>
      <c r="C22" t="s">
        <v>20</v>
      </c>
      <c r="D22" t="s">
        <v>20</v>
      </c>
      <c r="E22" s="38">
        <v>42639</v>
      </c>
      <c r="F22" t="s">
        <v>152</v>
      </c>
      <c r="G22" t="s">
        <v>20</v>
      </c>
      <c r="J22" t="b">
        <v>0</v>
      </c>
      <c r="K22" t="b">
        <v>1</v>
      </c>
      <c r="L22" t="b">
        <v>1</v>
      </c>
      <c r="M22" s="38">
        <v>42685</v>
      </c>
      <c r="N22">
        <v>0.2</v>
      </c>
      <c r="O22">
        <v>0</v>
      </c>
      <c r="P22">
        <v>0</v>
      </c>
      <c r="Q22">
        <v>0</v>
      </c>
    </row>
    <row r="23" spans="1:17" x14ac:dyDescent="0.3">
      <c r="A23" t="s">
        <v>766</v>
      </c>
      <c r="B23" t="s">
        <v>132</v>
      </c>
      <c r="C23" t="s">
        <v>20</v>
      </c>
      <c r="D23" t="s">
        <v>20</v>
      </c>
      <c r="E23" s="38">
        <v>42685</v>
      </c>
      <c r="H23" t="s">
        <v>756</v>
      </c>
      <c r="I23" t="s">
        <v>149</v>
      </c>
      <c r="J23" t="b">
        <v>1</v>
      </c>
      <c r="K23" t="b">
        <v>0</v>
      </c>
      <c r="L23" t="b">
        <v>0</v>
      </c>
      <c r="N23">
        <v>0.5</v>
      </c>
      <c r="O23">
        <v>0</v>
      </c>
      <c r="P23">
        <v>0</v>
      </c>
      <c r="Q23">
        <v>0</v>
      </c>
    </row>
    <row r="24" spans="1:17" x14ac:dyDescent="0.3">
      <c r="A24" t="s">
        <v>662</v>
      </c>
      <c r="D24" t="s">
        <v>21</v>
      </c>
      <c r="E24" s="38">
        <v>42641</v>
      </c>
      <c r="F24" t="s">
        <v>170</v>
      </c>
      <c r="G24" t="s">
        <v>21</v>
      </c>
      <c r="H24" t="s">
        <v>742</v>
      </c>
      <c r="I24" t="s">
        <v>767</v>
      </c>
      <c r="J24" t="b">
        <v>0</v>
      </c>
      <c r="K24" t="b">
        <v>1</v>
      </c>
      <c r="L24" t="b">
        <v>1</v>
      </c>
      <c r="M24" s="38">
        <v>42689</v>
      </c>
      <c r="N24">
        <v>0.25</v>
      </c>
      <c r="O24">
        <v>0</v>
      </c>
      <c r="P24">
        <v>0</v>
      </c>
      <c r="Q24">
        <v>0</v>
      </c>
    </row>
    <row r="25" spans="1:17" x14ac:dyDescent="0.3">
      <c r="A25" t="s">
        <v>458</v>
      </c>
      <c r="B25" t="s">
        <v>108</v>
      </c>
      <c r="C25" t="s">
        <v>20</v>
      </c>
      <c r="D25" t="s">
        <v>20</v>
      </c>
      <c r="E25" s="38">
        <v>42688</v>
      </c>
      <c r="F25" t="s">
        <v>149</v>
      </c>
      <c r="G25" t="s">
        <v>20</v>
      </c>
      <c r="H25" t="s">
        <v>750</v>
      </c>
      <c r="I25" t="s">
        <v>149</v>
      </c>
      <c r="J25" t="b">
        <v>1</v>
      </c>
      <c r="K25" t="b">
        <v>0</v>
      </c>
      <c r="L25" t="b">
        <v>0</v>
      </c>
      <c r="M25" s="38">
        <v>42688</v>
      </c>
      <c r="N25">
        <v>1</v>
      </c>
      <c r="O25">
        <v>1</v>
      </c>
      <c r="P25">
        <v>0</v>
      </c>
      <c r="Q25">
        <v>1</v>
      </c>
    </row>
    <row r="26" spans="1:17" x14ac:dyDescent="0.3">
      <c r="A26" t="s">
        <v>471</v>
      </c>
      <c r="D26" t="s">
        <v>23</v>
      </c>
      <c r="E26" s="38">
        <v>42685</v>
      </c>
      <c r="F26" t="s">
        <v>164</v>
      </c>
      <c r="G26" t="s">
        <v>22</v>
      </c>
      <c r="H26" t="s">
        <v>750</v>
      </c>
      <c r="I26" t="s">
        <v>164</v>
      </c>
      <c r="J26" t="b">
        <v>1</v>
      </c>
      <c r="K26" t="b">
        <v>0</v>
      </c>
      <c r="L26" t="b">
        <v>0</v>
      </c>
      <c r="M26" s="38">
        <v>42685</v>
      </c>
      <c r="N26">
        <v>1</v>
      </c>
      <c r="O26">
        <v>1</v>
      </c>
      <c r="P26">
        <v>0</v>
      </c>
      <c r="Q26">
        <v>1</v>
      </c>
    </row>
    <row r="27" spans="1:17" x14ac:dyDescent="0.3">
      <c r="A27" t="s">
        <v>768</v>
      </c>
      <c r="B27" t="s">
        <v>109</v>
      </c>
      <c r="C27" t="s">
        <v>24</v>
      </c>
      <c r="D27" t="s">
        <v>21</v>
      </c>
      <c r="E27" s="38">
        <v>42689</v>
      </c>
      <c r="F27" t="s">
        <v>145</v>
      </c>
      <c r="G27" t="s">
        <v>21</v>
      </c>
      <c r="H27" t="s">
        <v>769</v>
      </c>
      <c r="I27" t="s">
        <v>265</v>
      </c>
      <c r="J27" t="b">
        <v>0</v>
      </c>
      <c r="K27" t="b">
        <v>1</v>
      </c>
      <c r="L27" t="b">
        <v>0</v>
      </c>
      <c r="N27">
        <v>1</v>
      </c>
      <c r="O27">
        <v>0</v>
      </c>
      <c r="P27">
        <v>0</v>
      </c>
      <c r="Q27">
        <v>0</v>
      </c>
    </row>
    <row r="28" spans="1:17" x14ac:dyDescent="0.3">
      <c r="A28" t="s">
        <v>542</v>
      </c>
      <c r="B28" t="s">
        <v>63</v>
      </c>
      <c r="C28" t="s">
        <v>26</v>
      </c>
      <c r="D28" t="s">
        <v>22</v>
      </c>
      <c r="E28" s="38">
        <v>42688</v>
      </c>
      <c r="F28" t="s">
        <v>135</v>
      </c>
      <c r="G28" t="s">
        <v>22</v>
      </c>
      <c r="H28" t="s">
        <v>750</v>
      </c>
      <c r="I28" t="s">
        <v>135</v>
      </c>
      <c r="J28" t="b">
        <v>1</v>
      </c>
      <c r="K28" t="b">
        <v>0</v>
      </c>
      <c r="L28" t="b">
        <v>0</v>
      </c>
      <c r="M28" s="38">
        <v>42688</v>
      </c>
      <c r="N28">
        <v>1</v>
      </c>
      <c r="O28">
        <v>1</v>
      </c>
      <c r="P28">
        <v>0</v>
      </c>
      <c r="Q28">
        <v>1</v>
      </c>
    </row>
    <row r="29" spans="1:17" x14ac:dyDescent="0.3">
      <c r="A29" t="s">
        <v>605</v>
      </c>
      <c r="B29" t="s">
        <v>104</v>
      </c>
      <c r="C29" t="s">
        <v>22</v>
      </c>
      <c r="D29" t="s">
        <v>26</v>
      </c>
      <c r="E29" s="38">
        <v>42690</v>
      </c>
      <c r="F29" t="s">
        <v>151</v>
      </c>
      <c r="G29" t="s">
        <v>26</v>
      </c>
      <c r="J29" t="b">
        <v>1</v>
      </c>
      <c r="K29" t="b">
        <v>1</v>
      </c>
      <c r="L29" t="b">
        <v>1</v>
      </c>
      <c r="M29" s="38">
        <v>42677</v>
      </c>
      <c r="N29">
        <v>0.17</v>
      </c>
      <c r="O29">
        <v>0</v>
      </c>
      <c r="P29">
        <v>0</v>
      </c>
      <c r="Q29">
        <v>0</v>
      </c>
    </row>
    <row r="30" spans="1:17" x14ac:dyDescent="0.3">
      <c r="A30" t="s">
        <v>451</v>
      </c>
      <c r="B30" t="s">
        <v>118</v>
      </c>
      <c r="C30" t="s">
        <v>22</v>
      </c>
      <c r="D30" t="s">
        <v>22</v>
      </c>
      <c r="E30" s="38">
        <v>42686</v>
      </c>
      <c r="F30" t="s">
        <v>172</v>
      </c>
      <c r="G30" t="s">
        <v>22</v>
      </c>
      <c r="H30" t="s">
        <v>742</v>
      </c>
      <c r="J30" t="b">
        <v>1</v>
      </c>
      <c r="K30" t="b">
        <v>1</v>
      </c>
      <c r="L30" t="b">
        <v>1</v>
      </c>
      <c r="M30" s="38">
        <v>42688</v>
      </c>
      <c r="N30">
        <v>0.33</v>
      </c>
      <c r="O30">
        <v>0</v>
      </c>
      <c r="P30">
        <v>0</v>
      </c>
      <c r="Q30">
        <v>0</v>
      </c>
    </row>
    <row r="31" spans="1:17" x14ac:dyDescent="0.3">
      <c r="A31" t="s">
        <v>770</v>
      </c>
      <c r="B31" t="s">
        <v>113</v>
      </c>
      <c r="C31" t="s">
        <v>23</v>
      </c>
      <c r="D31" t="s">
        <v>23</v>
      </c>
      <c r="E31" s="38">
        <v>42675</v>
      </c>
      <c r="F31" t="s">
        <v>141</v>
      </c>
      <c r="G31" t="s">
        <v>23</v>
      </c>
      <c r="H31" t="s">
        <v>760</v>
      </c>
      <c r="I31" t="s">
        <v>141</v>
      </c>
      <c r="J31" t="b">
        <v>0</v>
      </c>
      <c r="K31" t="b">
        <v>0</v>
      </c>
      <c r="L31" t="b">
        <v>0</v>
      </c>
      <c r="N31">
        <v>1</v>
      </c>
      <c r="O31">
        <v>0</v>
      </c>
      <c r="P31">
        <v>0</v>
      </c>
      <c r="Q31">
        <v>0</v>
      </c>
    </row>
    <row r="32" spans="1:17" x14ac:dyDescent="0.3">
      <c r="A32" t="s">
        <v>356</v>
      </c>
      <c r="B32" t="s">
        <v>118</v>
      </c>
      <c r="C32" t="s">
        <v>22</v>
      </c>
      <c r="D32" t="s">
        <v>22</v>
      </c>
      <c r="E32" s="38">
        <v>42685</v>
      </c>
      <c r="F32" t="s">
        <v>135</v>
      </c>
      <c r="G32" t="s">
        <v>22</v>
      </c>
      <c r="H32" t="s">
        <v>771</v>
      </c>
      <c r="I32" t="s">
        <v>135</v>
      </c>
      <c r="J32" t="b">
        <v>1</v>
      </c>
      <c r="K32" t="b">
        <v>0</v>
      </c>
      <c r="L32" t="b">
        <v>0</v>
      </c>
      <c r="M32" s="38">
        <v>42685</v>
      </c>
      <c r="N32">
        <v>1</v>
      </c>
      <c r="O32">
        <v>1</v>
      </c>
      <c r="P32">
        <v>0</v>
      </c>
      <c r="Q32">
        <v>0</v>
      </c>
    </row>
    <row r="33" spans="1:17" x14ac:dyDescent="0.3">
      <c r="A33" t="s">
        <v>466</v>
      </c>
      <c r="B33" t="s">
        <v>123</v>
      </c>
      <c r="C33" t="s">
        <v>22</v>
      </c>
      <c r="D33" t="s">
        <v>22</v>
      </c>
      <c r="E33" s="38">
        <v>42690</v>
      </c>
      <c r="F33" t="s">
        <v>135</v>
      </c>
      <c r="G33" t="s">
        <v>22</v>
      </c>
      <c r="H33" t="s">
        <v>750</v>
      </c>
      <c r="I33" t="s">
        <v>135</v>
      </c>
      <c r="J33" t="b">
        <v>1</v>
      </c>
      <c r="K33" t="b">
        <v>0</v>
      </c>
      <c r="L33" t="b">
        <v>0</v>
      </c>
      <c r="M33" s="38">
        <v>42690</v>
      </c>
      <c r="N33">
        <v>1</v>
      </c>
      <c r="O33">
        <v>1</v>
      </c>
      <c r="P33">
        <v>0</v>
      </c>
      <c r="Q33">
        <v>1</v>
      </c>
    </row>
    <row r="34" spans="1:17" x14ac:dyDescent="0.3">
      <c r="A34" t="s">
        <v>772</v>
      </c>
      <c r="B34" t="s">
        <v>101</v>
      </c>
      <c r="C34" t="s">
        <v>20</v>
      </c>
      <c r="D34" t="s">
        <v>20</v>
      </c>
      <c r="E34" s="38">
        <v>42686</v>
      </c>
      <c r="F34" t="s">
        <v>64</v>
      </c>
      <c r="G34" t="s">
        <v>20</v>
      </c>
      <c r="H34" t="s">
        <v>762</v>
      </c>
      <c r="I34" t="s">
        <v>64</v>
      </c>
      <c r="J34" t="b">
        <v>1</v>
      </c>
      <c r="K34" t="b">
        <v>0</v>
      </c>
      <c r="L34" t="b">
        <v>0</v>
      </c>
      <c r="N34">
        <v>0.33</v>
      </c>
      <c r="O34">
        <v>0</v>
      </c>
      <c r="P34">
        <v>0</v>
      </c>
      <c r="Q34">
        <v>0</v>
      </c>
    </row>
    <row r="35" spans="1:17" x14ac:dyDescent="0.3">
      <c r="A35" t="s">
        <v>433</v>
      </c>
      <c r="D35" t="s">
        <v>26</v>
      </c>
      <c r="E35" s="38">
        <v>42686</v>
      </c>
      <c r="F35" t="s">
        <v>151</v>
      </c>
      <c r="G35" t="s">
        <v>26</v>
      </c>
      <c r="H35" t="s">
        <v>749</v>
      </c>
      <c r="I35" t="s">
        <v>151</v>
      </c>
      <c r="J35" t="b">
        <v>1</v>
      </c>
      <c r="K35" t="b">
        <v>0</v>
      </c>
      <c r="L35" t="b">
        <v>0</v>
      </c>
      <c r="M35" s="38">
        <v>42686</v>
      </c>
      <c r="N35">
        <v>0.33</v>
      </c>
      <c r="O35">
        <v>1</v>
      </c>
      <c r="P35">
        <v>0</v>
      </c>
      <c r="Q35">
        <v>0</v>
      </c>
    </row>
    <row r="36" spans="1:17" x14ac:dyDescent="0.3">
      <c r="A36" t="s">
        <v>773</v>
      </c>
      <c r="B36" t="s">
        <v>93</v>
      </c>
      <c r="C36" t="s">
        <v>23</v>
      </c>
      <c r="D36" t="s">
        <v>23</v>
      </c>
      <c r="E36" s="38">
        <v>42689</v>
      </c>
      <c r="F36" t="s">
        <v>163</v>
      </c>
      <c r="G36" t="s">
        <v>23</v>
      </c>
      <c r="H36" t="s">
        <v>760</v>
      </c>
      <c r="I36" t="s">
        <v>163</v>
      </c>
      <c r="J36" t="b">
        <v>1</v>
      </c>
      <c r="K36" t="b">
        <v>1</v>
      </c>
      <c r="L36" t="b">
        <v>1</v>
      </c>
      <c r="M36" s="38">
        <v>42655</v>
      </c>
      <c r="N36">
        <v>0.5</v>
      </c>
      <c r="O36">
        <v>0</v>
      </c>
      <c r="P36">
        <v>0</v>
      </c>
      <c r="Q36">
        <v>0</v>
      </c>
    </row>
    <row r="37" spans="1:17" x14ac:dyDescent="0.3">
      <c r="A37" t="s">
        <v>445</v>
      </c>
      <c r="B37" t="s">
        <v>74</v>
      </c>
      <c r="C37" t="s">
        <v>20</v>
      </c>
      <c r="D37" t="s">
        <v>20</v>
      </c>
      <c r="E37" s="38">
        <v>42689</v>
      </c>
      <c r="F37" t="s">
        <v>152</v>
      </c>
      <c r="G37" t="s">
        <v>20</v>
      </c>
      <c r="H37" t="s">
        <v>749</v>
      </c>
      <c r="I37" t="s">
        <v>152</v>
      </c>
      <c r="J37" t="b">
        <v>1</v>
      </c>
      <c r="K37" t="b">
        <v>0</v>
      </c>
      <c r="L37" t="b">
        <v>0</v>
      </c>
      <c r="M37" s="38">
        <v>42689</v>
      </c>
      <c r="N37">
        <v>0.5</v>
      </c>
      <c r="O37">
        <v>1</v>
      </c>
      <c r="P37">
        <v>0</v>
      </c>
      <c r="Q37">
        <v>0</v>
      </c>
    </row>
    <row r="38" spans="1:17" x14ac:dyDescent="0.3">
      <c r="A38" t="s">
        <v>457</v>
      </c>
      <c r="D38" t="s">
        <v>22</v>
      </c>
      <c r="E38" s="38">
        <v>42688</v>
      </c>
      <c r="F38" t="s">
        <v>172</v>
      </c>
      <c r="G38" t="s">
        <v>22</v>
      </c>
      <c r="H38" t="s">
        <v>750</v>
      </c>
      <c r="I38" t="s">
        <v>172</v>
      </c>
      <c r="J38" t="b">
        <v>1</v>
      </c>
      <c r="K38" t="b">
        <v>0</v>
      </c>
      <c r="L38" t="b">
        <v>0</v>
      </c>
      <c r="M38" s="38">
        <v>42688</v>
      </c>
      <c r="N38">
        <v>1</v>
      </c>
      <c r="O38">
        <v>1</v>
      </c>
      <c r="P38">
        <v>0</v>
      </c>
      <c r="Q38">
        <v>1</v>
      </c>
    </row>
    <row r="39" spans="1:17" x14ac:dyDescent="0.3">
      <c r="A39" t="s">
        <v>774</v>
      </c>
      <c r="B39" t="s">
        <v>118</v>
      </c>
      <c r="C39" t="s">
        <v>22</v>
      </c>
      <c r="D39" t="s">
        <v>26</v>
      </c>
      <c r="E39" s="38">
        <v>42686</v>
      </c>
      <c r="F39" t="s">
        <v>150</v>
      </c>
      <c r="G39" t="s">
        <v>22</v>
      </c>
      <c r="H39" t="s">
        <v>760</v>
      </c>
      <c r="I39" t="s">
        <v>146</v>
      </c>
      <c r="J39" t="b">
        <v>1</v>
      </c>
      <c r="K39" t="b">
        <v>0</v>
      </c>
      <c r="L39" t="b">
        <v>0</v>
      </c>
      <c r="N39">
        <v>0.5</v>
      </c>
      <c r="O39">
        <v>0</v>
      </c>
      <c r="P39">
        <v>0</v>
      </c>
      <c r="Q39">
        <v>0</v>
      </c>
    </row>
    <row r="40" spans="1:17" x14ac:dyDescent="0.3">
      <c r="A40" t="s">
        <v>441</v>
      </c>
      <c r="B40" t="s">
        <v>98</v>
      </c>
      <c r="C40" t="s">
        <v>23</v>
      </c>
      <c r="D40" t="s">
        <v>23</v>
      </c>
      <c r="E40" s="38">
        <v>42686</v>
      </c>
      <c r="F40" t="s">
        <v>171</v>
      </c>
      <c r="G40" t="s">
        <v>23</v>
      </c>
      <c r="H40" t="s">
        <v>771</v>
      </c>
      <c r="I40" t="s">
        <v>171</v>
      </c>
      <c r="J40" t="b">
        <v>0</v>
      </c>
      <c r="K40" t="b">
        <v>0</v>
      </c>
      <c r="L40" t="b">
        <v>0</v>
      </c>
      <c r="M40" s="38">
        <v>42686</v>
      </c>
      <c r="N40">
        <v>0.5</v>
      </c>
      <c r="O40">
        <v>1</v>
      </c>
      <c r="P40">
        <v>0</v>
      </c>
      <c r="Q40">
        <v>0</v>
      </c>
    </row>
    <row r="41" spans="1:17" x14ac:dyDescent="0.3">
      <c r="A41" t="s">
        <v>672</v>
      </c>
      <c r="D41" t="s">
        <v>23</v>
      </c>
      <c r="E41" s="38">
        <v>42644</v>
      </c>
      <c r="H41" t="s">
        <v>742</v>
      </c>
      <c r="I41" t="s">
        <v>323</v>
      </c>
      <c r="J41" t="b">
        <v>0</v>
      </c>
      <c r="K41" t="b">
        <v>1</v>
      </c>
      <c r="L41" t="b">
        <v>1</v>
      </c>
      <c r="M41" s="38">
        <v>42677</v>
      </c>
      <c r="N41">
        <v>0.33</v>
      </c>
      <c r="O41">
        <v>0</v>
      </c>
      <c r="P41">
        <v>0</v>
      </c>
      <c r="Q41">
        <v>0</v>
      </c>
    </row>
    <row r="42" spans="1:17" x14ac:dyDescent="0.3">
      <c r="A42" t="s">
        <v>775</v>
      </c>
      <c r="B42" t="s">
        <v>122</v>
      </c>
      <c r="C42" t="s">
        <v>23</v>
      </c>
      <c r="D42" t="s">
        <v>23</v>
      </c>
      <c r="E42" s="38">
        <v>42681</v>
      </c>
      <c r="J42" t="b">
        <v>0</v>
      </c>
      <c r="K42" t="b">
        <v>1</v>
      </c>
      <c r="L42" t="b">
        <v>0</v>
      </c>
      <c r="N42">
        <v>1</v>
      </c>
      <c r="O42">
        <v>0</v>
      </c>
      <c r="P42">
        <v>0</v>
      </c>
      <c r="Q42">
        <v>0</v>
      </c>
    </row>
    <row r="43" spans="1:17" x14ac:dyDescent="0.3">
      <c r="A43" t="s">
        <v>620</v>
      </c>
      <c r="B43" t="s">
        <v>113</v>
      </c>
      <c r="C43" t="s">
        <v>23</v>
      </c>
      <c r="D43" t="s">
        <v>23</v>
      </c>
      <c r="E43" s="38">
        <v>42688</v>
      </c>
      <c r="F43" t="s">
        <v>168</v>
      </c>
      <c r="G43" t="s">
        <v>23</v>
      </c>
      <c r="H43" t="s">
        <v>742</v>
      </c>
      <c r="I43" t="s">
        <v>168</v>
      </c>
      <c r="J43" t="b">
        <v>0</v>
      </c>
      <c r="K43" t="b">
        <v>1</v>
      </c>
      <c r="L43" t="b">
        <v>1</v>
      </c>
      <c r="M43" s="38">
        <v>42689</v>
      </c>
      <c r="N43">
        <v>0.33</v>
      </c>
      <c r="O43">
        <v>0</v>
      </c>
      <c r="P43">
        <v>0</v>
      </c>
      <c r="Q43">
        <v>0</v>
      </c>
    </row>
    <row r="44" spans="1:17" x14ac:dyDescent="0.3">
      <c r="A44" t="s">
        <v>776</v>
      </c>
      <c r="B44" t="s">
        <v>45</v>
      </c>
      <c r="C44" t="s">
        <v>20</v>
      </c>
      <c r="D44" t="s">
        <v>20</v>
      </c>
      <c r="E44" s="38">
        <v>42688</v>
      </c>
      <c r="F44" t="s">
        <v>144</v>
      </c>
      <c r="G44" t="s">
        <v>20</v>
      </c>
      <c r="J44" t="b">
        <v>0</v>
      </c>
      <c r="K44" t="b">
        <v>1</v>
      </c>
      <c r="L44" t="b">
        <v>1</v>
      </c>
      <c r="N44">
        <v>1</v>
      </c>
      <c r="O44">
        <v>0</v>
      </c>
      <c r="P44">
        <v>0</v>
      </c>
      <c r="Q44">
        <v>0</v>
      </c>
    </row>
    <row r="45" spans="1:17" x14ac:dyDescent="0.3">
      <c r="A45" t="s">
        <v>777</v>
      </c>
      <c r="B45" t="s">
        <v>126</v>
      </c>
      <c r="C45" t="s">
        <v>25</v>
      </c>
      <c r="D45" t="s">
        <v>25</v>
      </c>
      <c r="E45" s="38">
        <v>42685</v>
      </c>
      <c r="H45" t="s">
        <v>754</v>
      </c>
      <c r="I45" t="s">
        <v>156</v>
      </c>
      <c r="J45" t="b">
        <v>1</v>
      </c>
      <c r="K45" t="b">
        <v>1</v>
      </c>
      <c r="L45" t="b">
        <v>0</v>
      </c>
      <c r="N45">
        <v>0.5</v>
      </c>
      <c r="O45">
        <v>0</v>
      </c>
      <c r="P45">
        <v>0</v>
      </c>
      <c r="Q45">
        <v>0</v>
      </c>
    </row>
    <row r="46" spans="1:17" x14ac:dyDescent="0.3">
      <c r="A46" t="s">
        <v>550</v>
      </c>
      <c r="D46" t="s">
        <v>26</v>
      </c>
      <c r="E46" s="38">
        <v>42553</v>
      </c>
      <c r="F46" t="s">
        <v>138</v>
      </c>
      <c r="G46" t="s">
        <v>26</v>
      </c>
      <c r="H46" t="s">
        <v>742</v>
      </c>
      <c r="I46" t="s">
        <v>321</v>
      </c>
      <c r="J46" t="b">
        <v>0</v>
      </c>
      <c r="K46" t="b">
        <v>1</v>
      </c>
      <c r="L46" t="b">
        <v>1</v>
      </c>
      <c r="M46" s="38">
        <v>42679</v>
      </c>
      <c r="N46">
        <v>0.5</v>
      </c>
      <c r="O46">
        <v>0</v>
      </c>
      <c r="P46">
        <v>0</v>
      </c>
      <c r="Q46">
        <v>0</v>
      </c>
    </row>
    <row r="47" spans="1:17" x14ac:dyDescent="0.3">
      <c r="A47" t="s">
        <v>766</v>
      </c>
      <c r="B47" t="s">
        <v>132</v>
      </c>
      <c r="C47" t="s">
        <v>20</v>
      </c>
      <c r="D47" t="s">
        <v>20</v>
      </c>
      <c r="E47" s="38">
        <v>42685</v>
      </c>
      <c r="J47" t="b">
        <v>1</v>
      </c>
      <c r="K47" t="b">
        <v>1</v>
      </c>
      <c r="L47" t="b">
        <v>1</v>
      </c>
      <c r="N47">
        <v>0.5</v>
      </c>
      <c r="O47">
        <v>0</v>
      </c>
      <c r="P47">
        <v>0</v>
      </c>
      <c r="Q47">
        <v>0</v>
      </c>
    </row>
    <row r="48" spans="1:17" x14ac:dyDescent="0.3">
      <c r="A48" t="s">
        <v>456</v>
      </c>
      <c r="B48" t="s">
        <v>118</v>
      </c>
      <c r="C48" t="s">
        <v>22</v>
      </c>
      <c r="D48" t="s">
        <v>22</v>
      </c>
      <c r="E48" s="38">
        <v>42686</v>
      </c>
      <c r="F48" t="s">
        <v>172</v>
      </c>
      <c r="G48" t="s">
        <v>22</v>
      </c>
      <c r="H48" t="s">
        <v>750</v>
      </c>
      <c r="I48" t="s">
        <v>172</v>
      </c>
      <c r="J48" t="b">
        <v>1</v>
      </c>
      <c r="K48" t="b">
        <v>0</v>
      </c>
      <c r="L48" t="b">
        <v>0</v>
      </c>
      <c r="M48" s="38">
        <v>42686</v>
      </c>
      <c r="N48">
        <v>0.5</v>
      </c>
      <c r="O48">
        <v>1</v>
      </c>
      <c r="P48">
        <v>0</v>
      </c>
      <c r="Q48">
        <v>1</v>
      </c>
    </row>
    <row r="49" spans="1:17" x14ac:dyDescent="0.3">
      <c r="A49" t="s">
        <v>475</v>
      </c>
      <c r="D49" t="s">
        <v>20</v>
      </c>
      <c r="E49" s="38">
        <v>42679</v>
      </c>
      <c r="F49" t="s">
        <v>140</v>
      </c>
      <c r="G49" t="s">
        <v>20</v>
      </c>
      <c r="H49" t="s">
        <v>750</v>
      </c>
      <c r="I49" t="s">
        <v>140</v>
      </c>
      <c r="J49" t="b">
        <v>1</v>
      </c>
      <c r="K49" t="b">
        <v>0</v>
      </c>
      <c r="L49" t="b">
        <v>0</v>
      </c>
      <c r="M49" s="38">
        <v>42679</v>
      </c>
      <c r="N49">
        <v>0.33</v>
      </c>
      <c r="O49">
        <v>1</v>
      </c>
      <c r="P49">
        <v>0</v>
      </c>
      <c r="Q49">
        <v>1</v>
      </c>
    </row>
    <row r="50" spans="1:17" x14ac:dyDescent="0.3">
      <c r="A50" t="s">
        <v>778</v>
      </c>
      <c r="B50" t="s">
        <v>85</v>
      </c>
      <c r="C50" t="s">
        <v>23</v>
      </c>
      <c r="D50" t="s">
        <v>23</v>
      </c>
      <c r="E50" s="38">
        <v>42675</v>
      </c>
      <c r="F50" t="s">
        <v>163</v>
      </c>
      <c r="G50" t="s">
        <v>23</v>
      </c>
      <c r="J50" t="b">
        <v>0</v>
      </c>
      <c r="K50" t="b">
        <v>1</v>
      </c>
      <c r="L50" t="b">
        <v>0</v>
      </c>
      <c r="N50">
        <v>1</v>
      </c>
      <c r="O50">
        <v>0</v>
      </c>
      <c r="P50">
        <v>0</v>
      </c>
      <c r="Q50">
        <v>0</v>
      </c>
    </row>
    <row r="51" spans="1:17" x14ac:dyDescent="0.3">
      <c r="A51" t="s">
        <v>779</v>
      </c>
      <c r="B51" t="s">
        <v>137</v>
      </c>
      <c r="D51" t="s">
        <v>26</v>
      </c>
      <c r="E51" s="38">
        <v>42689</v>
      </c>
      <c r="F51" t="s">
        <v>150</v>
      </c>
      <c r="G51" t="s">
        <v>22</v>
      </c>
      <c r="H51" t="s">
        <v>742</v>
      </c>
      <c r="I51" t="s">
        <v>137</v>
      </c>
      <c r="J51" t="b">
        <v>0</v>
      </c>
      <c r="K51" t="b">
        <v>1</v>
      </c>
      <c r="L51" t="b">
        <v>1</v>
      </c>
      <c r="N51">
        <v>0.5</v>
      </c>
      <c r="O51">
        <v>0</v>
      </c>
      <c r="P51">
        <v>0</v>
      </c>
      <c r="Q51">
        <v>0</v>
      </c>
    </row>
    <row r="52" spans="1:17" x14ac:dyDescent="0.3">
      <c r="A52" t="s">
        <v>780</v>
      </c>
      <c r="B52" t="s">
        <v>130</v>
      </c>
      <c r="C52" t="s">
        <v>22</v>
      </c>
      <c r="D52" t="s">
        <v>22</v>
      </c>
      <c r="E52" s="38">
        <v>42690</v>
      </c>
      <c r="F52" t="s">
        <v>150</v>
      </c>
      <c r="G52" t="s">
        <v>22</v>
      </c>
      <c r="H52" t="s">
        <v>742</v>
      </c>
      <c r="I52" t="s">
        <v>142</v>
      </c>
      <c r="J52" t="b">
        <v>0</v>
      </c>
      <c r="K52" t="b">
        <v>1</v>
      </c>
      <c r="L52" t="b">
        <v>1</v>
      </c>
      <c r="N52">
        <v>0.5</v>
      </c>
      <c r="O52">
        <v>0</v>
      </c>
      <c r="P52">
        <v>0</v>
      </c>
      <c r="Q52">
        <v>0</v>
      </c>
    </row>
    <row r="53" spans="1:17" x14ac:dyDescent="0.3">
      <c r="A53" t="s">
        <v>781</v>
      </c>
      <c r="B53" t="s">
        <v>130</v>
      </c>
      <c r="C53" t="s">
        <v>22</v>
      </c>
      <c r="D53" t="s">
        <v>26</v>
      </c>
      <c r="E53" s="38">
        <v>42675</v>
      </c>
      <c r="F53" t="s">
        <v>146</v>
      </c>
      <c r="G53" t="s">
        <v>26</v>
      </c>
      <c r="J53" t="b">
        <v>0</v>
      </c>
      <c r="K53" t="b">
        <v>1</v>
      </c>
      <c r="L53" t="b">
        <v>0</v>
      </c>
      <c r="N53">
        <v>1</v>
      </c>
      <c r="O53">
        <v>0</v>
      </c>
      <c r="P53">
        <v>0</v>
      </c>
      <c r="Q53">
        <v>0</v>
      </c>
    </row>
    <row r="54" spans="1:17" x14ac:dyDescent="0.3">
      <c r="A54" t="s">
        <v>782</v>
      </c>
      <c r="B54" t="s">
        <v>94</v>
      </c>
      <c r="C54" t="s">
        <v>20</v>
      </c>
      <c r="D54" t="s">
        <v>23</v>
      </c>
      <c r="E54" s="38">
        <v>42688</v>
      </c>
      <c r="F54" t="s">
        <v>152</v>
      </c>
      <c r="G54" t="s">
        <v>20</v>
      </c>
      <c r="H54" t="s">
        <v>742</v>
      </c>
      <c r="I54" t="s">
        <v>149</v>
      </c>
      <c r="J54" t="b">
        <v>1</v>
      </c>
      <c r="K54" t="b">
        <v>1</v>
      </c>
      <c r="L54" t="b">
        <v>1</v>
      </c>
      <c r="N54">
        <v>1</v>
      </c>
      <c r="O54">
        <v>0</v>
      </c>
      <c r="P54">
        <v>0</v>
      </c>
      <c r="Q54">
        <v>0</v>
      </c>
    </row>
    <row r="55" spans="1:17" x14ac:dyDescent="0.3">
      <c r="A55" t="s">
        <v>783</v>
      </c>
      <c r="B55" t="s">
        <v>98</v>
      </c>
      <c r="C55" t="s">
        <v>23</v>
      </c>
      <c r="D55" t="s">
        <v>23</v>
      </c>
      <c r="E55" s="38">
        <v>42690</v>
      </c>
      <c r="F55" t="s">
        <v>169</v>
      </c>
      <c r="G55" t="s">
        <v>23</v>
      </c>
      <c r="H55" t="s">
        <v>760</v>
      </c>
      <c r="I55" t="s">
        <v>169</v>
      </c>
      <c r="J55" t="b">
        <v>0</v>
      </c>
      <c r="K55" t="b">
        <v>0</v>
      </c>
      <c r="L55" t="b">
        <v>0</v>
      </c>
      <c r="N55">
        <v>1</v>
      </c>
      <c r="O55">
        <v>0</v>
      </c>
      <c r="P55">
        <v>0</v>
      </c>
      <c r="Q55">
        <v>0</v>
      </c>
    </row>
    <row r="56" spans="1:17" x14ac:dyDescent="0.3">
      <c r="A56" t="s">
        <v>784</v>
      </c>
      <c r="B56" t="s">
        <v>121</v>
      </c>
      <c r="C56" t="s">
        <v>26</v>
      </c>
      <c r="D56" t="s">
        <v>26</v>
      </c>
      <c r="E56" s="38">
        <v>42690</v>
      </c>
      <c r="J56" t="b">
        <v>0</v>
      </c>
      <c r="K56" t="b">
        <v>1</v>
      </c>
      <c r="L56" t="b">
        <v>0</v>
      </c>
      <c r="N56">
        <v>1</v>
      </c>
      <c r="O56">
        <v>0</v>
      </c>
      <c r="P56">
        <v>0</v>
      </c>
      <c r="Q56">
        <v>0</v>
      </c>
    </row>
    <row r="57" spans="1:17" x14ac:dyDescent="0.3">
      <c r="A57" t="s">
        <v>785</v>
      </c>
      <c r="B57" t="s">
        <v>334</v>
      </c>
      <c r="C57" t="s">
        <v>23</v>
      </c>
      <c r="D57" t="s">
        <v>23</v>
      </c>
      <c r="E57" s="38">
        <v>42676</v>
      </c>
      <c r="F57" t="s">
        <v>171</v>
      </c>
      <c r="G57" t="s">
        <v>23</v>
      </c>
      <c r="H57" t="s">
        <v>762</v>
      </c>
      <c r="I57" t="s">
        <v>171</v>
      </c>
      <c r="J57" t="b">
        <v>0</v>
      </c>
      <c r="K57" t="b">
        <v>0</v>
      </c>
      <c r="L57" t="b">
        <v>0</v>
      </c>
      <c r="N57">
        <v>1</v>
      </c>
      <c r="O57">
        <v>0</v>
      </c>
      <c r="P57">
        <v>0</v>
      </c>
      <c r="Q57">
        <v>0</v>
      </c>
    </row>
    <row r="58" spans="1:17" x14ac:dyDescent="0.3">
      <c r="A58" t="s">
        <v>786</v>
      </c>
      <c r="B58" t="s">
        <v>41</v>
      </c>
      <c r="C58" t="s">
        <v>25</v>
      </c>
      <c r="D58" t="s">
        <v>25</v>
      </c>
      <c r="E58" s="38">
        <v>42675</v>
      </c>
      <c r="F58" t="s">
        <v>157</v>
      </c>
      <c r="G58" t="s">
        <v>25</v>
      </c>
      <c r="J58" t="b">
        <v>0</v>
      </c>
      <c r="K58" t="b">
        <v>1</v>
      </c>
      <c r="L58" t="b">
        <v>0</v>
      </c>
      <c r="N58">
        <v>1</v>
      </c>
      <c r="O58">
        <v>0</v>
      </c>
      <c r="P58">
        <v>0</v>
      </c>
      <c r="Q58">
        <v>0</v>
      </c>
    </row>
    <row r="59" spans="1:17" x14ac:dyDescent="0.3">
      <c r="A59" t="s">
        <v>787</v>
      </c>
      <c r="B59" t="s">
        <v>45</v>
      </c>
      <c r="C59" t="s">
        <v>20</v>
      </c>
      <c r="D59" t="s">
        <v>20</v>
      </c>
      <c r="E59" s="38">
        <v>42675</v>
      </c>
      <c r="F59" t="s">
        <v>140</v>
      </c>
      <c r="G59" t="s">
        <v>20</v>
      </c>
      <c r="H59" t="s">
        <v>742</v>
      </c>
      <c r="I59" t="s">
        <v>140</v>
      </c>
      <c r="J59" t="b">
        <v>0</v>
      </c>
      <c r="K59" t="b">
        <v>1</v>
      </c>
      <c r="L59" t="b">
        <v>1</v>
      </c>
      <c r="N59">
        <v>0.5</v>
      </c>
      <c r="O59">
        <v>0</v>
      </c>
      <c r="P59">
        <v>0</v>
      </c>
      <c r="Q59">
        <v>0</v>
      </c>
    </row>
    <row r="60" spans="1:17" x14ac:dyDescent="0.3">
      <c r="A60" t="s">
        <v>419</v>
      </c>
      <c r="B60" t="s">
        <v>80</v>
      </c>
      <c r="C60" t="s">
        <v>23</v>
      </c>
      <c r="D60" t="s">
        <v>23</v>
      </c>
      <c r="E60" s="38">
        <v>42675</v>
      </c>
      <c r="F60" t="s">
        <v>168</v>
      </c>
      <c r="G60" t="s">
        <v>23</v>
      </c>
      <c r="H60" t="s">
        <v>771</v>
      </c>
      <c r="I60" t="s">
        <v>168</v>
      </c>
      <c r="J60" t="b">
        <v>0</v>
      </c>
      <c r="K60" t="b">
        <v>0</v>
      </c>
      <c r="L60" t="b">
        <v>0</v>
      </c>
      <c r="M60" s="38">
        <v>42675</v>
      </c>
      <c r="N60">
        <v>0.33</v>
      </c>
      <c r="O60">
        <v>1</v>
      </c>
      <c r="P60">
        <v>0</v>
      </c>
      <c r="Q60">
        <v>0</v>
      </c>
    </row>
    <row r="61" spans="1:17" x14ac:dyDescent="0.3">
      <c r="A61" t="s">
        <v>788</v>
      </c>
      <c r="B61" t="s">
        <v>124</v>
      </c>
      <c r="C61" t="s">
        <v>23</v>
      </c>
      <c r="D61" t="s">
        <v>23</v>
      </c>
      <c r="E61" s="38">
        <v>42679</v>
      </c>
      <c r="J61" t="b">
        <v>0</v>
      </c>
      <c r="K61" t="b">
        <v>1</v>
      </c>
      <c r="L61" t="b">
        <v>1</v>
      </c>
      <c r="N61">
        <v>1</v>
      </c>
      <c r="O61">
        <v>0</v>
      </c>
      <c r="P61">
        <v>0</v>
      </c>
      <c r="Q61">
        <v>0</v>
      </c>
    </row>
    <row r="62" spans="1:17" x14ac:dyDescent="0.3">
      <c r="A62" t="s">
        <v>789</v>
      </c>
      <c r="D62" t="s">
        <v>22</v>
      </c>
      <c r="E62" s="38">
        <v>42686</v>
      </c>
      <c r="J62" t="b">
        <v>0</v>
      </c>
      <c r="K62" t="b">
        <v>1</v>
      </c>
      <c r="L62" t="b">
        <v>0</v>
      </c>
      <c r="N62">
        <v>1</v>
      </c>
      <c r="O62">
        <v>0</v>
      </c>
      <c r="P62">
        <v>0</v>
      </c>
      <c r="Q62">
        <v>0</v>
      </c>
    </row>
    <row r="63" spans="1:17" x14ac:dyDescent="0.3">
      <c r="A63" t="s">
        <v>504</v>
      </c>
      <c r="B63" t="s">
        <v>118</v>
      </c>
      <c r="C63" t="s">
        <v>22</v>
      </c>
      <c r="D63" t="s">
        <v>26</v>
      </c>
      <c r="E63" s="38">
        <v>42682</v>
      </c>
      <c r="F63" t="s">
        <v>138</v>
      </c>
      <c r="G63" t="s">
        <v>26</v>
      </c>
      <c r="H63" t="s">
        <v>750</v>
      </c>
      <c r="I63" t="s">
        <v>138</v>
      </c>
      <c r="J63" t="b">
        <v>0</v>
      </c>
      <c r="K63" t="b">
        <v>0</v>
      </c>
      <c r="L63" t="b">
        <v>0</v>
      </c>
      <c r="M63" s="38">
        <v>42682</v>
      </c>
      <c r="N63">
        <v>0.25</v>
      </c>
      <c r="O63">
        <v>1</v>
      </c>
      <c r="P63">
        <v>0</v>
      </c>
      <c r="Q63">
        <v>1</v>
      </c>
    </row>
    <row r="64" spans="1:17" x14ac:dyDescent="0.3">
      <c r="A64" t="s">
        <v>515</v>
      </c>
      <c r="B64" t="s">
        <v>119</v>
      </c>
      <c r="C64" t="s">
        <v>26</v>
      </c>
      <c r="D64" t="s">
        <v>26</v>
      </c>
      <c r="E64" s="38">
        <v>42671</v>
      </c>
      <c r="F64" t="s">
        <v>166</v>
      </c>
      <c r="G64" t="s">
        <v>26</v>
      </c>
      <c r="H64" t="s">
        <v>742</v>
      </c>
      <c r="I64" t="s">
        <v>166</v>
      </c>
      <c r="J64" t="b">
        <v>1</v>
      </c>
      <c r="K64" t="b">
        <v>1</v>
      </c>
      <c r="L64" t="b">
        <v>1</v>
      </c>
      <c r="M64" s="38">
        <v>42679</v>
      </c>
      <c r="N64">
        <v>0.14000000000000001</v>
      </c>
      <c r="O64">
        <v>0</v>
      </c>
      <c r="P64">
        <v>0</v>
      </c>
      <c r="Q64">
        <v>0</v>
      </c>
    </row>
    <row r="65" spans="1:17" x14ac:dyDescent="0.3">
      <c r="A65" t="s">
        <v>490</v>
      </c>
      <c r="B65" t="s">
        <v>45</v>
      </c>
      <c r="C65" t="s">
        <v>20</v>
      </c>
      <c r="D65" t="s">
        <v>20</v>
      </c>
      <c r="E65" s="38">
        <v>42685</v>
      </c>
      <c r="F65" t="s">
        <v>173</v>
      </c>
      <c r="G65" t="s">
        <v>20</v>
      </c>
      <c r="H65" t="s">
        <v>749</v>
      </c>
      <c r="I65" t="s">
        <v>173</v>
      </c>
      <c r="J65" t="b">
        <v>1</v>
      </c>
      <c r="K65" t="b">
        <v>0</v>
      </c>
      <c r="L65" t="b">
        <v>0</v>
      </c>
      <c r="M65" s="38">
        <v>42685</v>
      </c>
      <c r="N65">
        <v>0.2</v>
      </c>
      <c r="O65">
        <v>1</v>
      </c>
      <c r="P65">
        <v>0</v>
      </c>
      <c r="Q65">
        <v>0</v>
      </c>
    </row>
    <row r="66" spans="1:17" x14ac:dyDescent="0.3">
      <c r="A66" t="s">
        <v>790</v>
      </c>
      <c r="B66" t="s">
        <v>98</v>
      </c>
      <c r="C66" t="s">
        <v>23</v>
      </c>
      <c r="D66" t="s">
        <v>23</v>
      </c>
      <c r="E66" s="38">
        <v>42686</v>
      </c>
      <c r="F66" t="s">
        <v>171</v>
      </c>
      <c r="G66" t="s">
        <v>23</v>
      </c>
      <c r="H66" t="s">
        <v>742</v>
      </c>
      <c r="I66" t="s">
        <v>284</v>
      </c>
      <c r="J66" t="b">
        <v>0</v>
      </c>
      <c r="K66" t="b">
        <v>1</v>
      </c>
      <c r="L66" t="b">
        <v>1</v>
      </c>
      <c r="N66">
        <v>1</v>
      </c>
      <c r="O66">
        <v>0</v>
      </c>
      <c r="P66">
        <v>0</v>
      </c>
      <c r="Q66">
        <v>0</v>
      </c>
    </row>
    <row r="67" spans="1:17" x14ac:dyDescent="0.3">
      <c r="A67" t="s">
        <v>476</v>
      </c>
      <c r="D67" t="s">
        <v>22</v>
      </c>
      <c r="E67" s="38">
        <v>42686</v>
      </c>
      <c r="F67" t="s">
        <v>142</v>
      </c>
      <c r="G67" t="s">
        <v>22</v>
      </c>
      <c r="H67" t="s">
        <v>749</v>
      </c>
      <c r="I67" t="s">
        <v>142</v>
      </c>
      <c r="J67" t="b">
        <v>1</v>
      </c>
      <c r="K67" t="b">
        <v>0</v>
      </c>
      <c r="L67" t="b">
        <v>0</v>
      </c>
      <c r="M67" s="38">
        <v>42686</v>
      </c>
      <c r="N67">
        <v>0.5</v>
      </c>
      <c r="O67">
        <v>1</v>
      </c>
      <c r="P67">
        <v>0</v>
      </c>
      <c r="Q67">
        <v>0</v>
      </c>
    </row>
    <row r="68" spans="1:17" x14ac:dyDescent="0.3">
      <c r="A68" t="s">
        <v>779</v>
      </c>
      <c r="B68" t="s">
        <v>137</v>
      </c>
      <c r="D68" t="s">
        <v>26</v>
      </c>
      <c r="E68" s="38">
        <v>42676</v>
      </c>
      <c r="J68" t="b">
        <v>0</v>
      </c>
      <c r="K68" t="b">
        <v>1</v>
      </c>
      <c r="L68" t="b">
        <v>0</v>
      </c>
      <c r="N68">
        <v>0.5</v>
      </c>
      <c r="O68">
        <v>0</v>
      </c>
      <c r="P68">
        <v>0</v>
      </c>
      <c r="Q68">
        <v>0</v>
      </c>
    </row>
    <row r="69" spans="1:17" x14ac:dyDescent="0.3">
      <c r="A69" t="s">
        <v>388</v>
      </c>
      <c r="D69" t="s">
        <v>20</v>
      </c>
      <c r="E69" s="38">
        <v>42676</v>
      </c>
      <c r="F69" t="s">
        <v>149</v>
      </c>
      <c r="G69" t="s">
        <v>20</v>
      </c>
      <c r="H69" t="s">
        <v>746</v>
      </c>
      <c r="I69" t="s">
        <v>149</v>
      </c>
      <c r="J69" t="b">
        <v>0</v>
      </c>
      <c r="K69" t="b">
        <v>0</v>
      </c>
      <c r="L69" t="b">
        <v>0</v>
      </c>
      <c r="M69" s="38">
        <v>42676</v>
      </c>
      <c r="N69">
        <v>1</v>
      </c>
      <c r="O69">
        <v>1</v>
      </c>
      <c r="P69">
        <v>1</v>
      </c>
      <c r="Q69">
        <v>1</v>
      </c>
    </row>
    <row r="70" spans="1:17" x14ac:dyDescent="0.3">
      <c r="A70" t="s">
        <v>791</v>
      </c>
      <c r="B70" t="s">
        <v>132</v>
      </c>
      <c r="C70" t="s">
        <v>20</v>
      </c>
      <c r="D70" t="s">
        <v>20</v>
      </c>
      <c r="E70" s="38">
        <v>42677</v>
      </c>
      <c r="H70" t="s">
        <v>769</v>
      </c>
      <c r="I70" t="s">
        <v>265</v>
      </c>
      <c r="J70" t="b">
        <v>0</v>
      </c>
      <c r="K70" t="b">
        <v>1</v>
      </c>
      <c r="L70" t="b">
        <v>0</v>
      </c>
      <c r="N70">
        <v>1</v>
      </c>
      <c r="O70">
        <v>0</v>
      </c>
      <c r="P70">
        <v>0</v>
      </c>
      <c r="Q70">
        <v>0</v>
      </c>
    </row>
    <row r="71" spans="1:17" x14ac:dyDescent="0.3">
      <c r="A71" t="s">
        <v>792</v>
      </c>
      <c r="D71" t="s">
        <v>23</v>
      </c>
      <c r="E71" s="38">
        <v>42676</v>
      </c>
      <c r="H71" t="s">
        <v>742</v>
      </c>
      <c r="I71" t="s">
        <v>312</v>
      </c>
      <c r="J71" t="b">
        <v>0</v>
      </c>
      <c r="K71" t="b">
        <v>1</v>
      </c>
      <c r="L71" t="b">
        <v>1</v>
      </c>
      <c r="M71" s="38">
        <v>42669</v>
      </c>
      <c r="N71">
        <v>1</v>
      </c>
      <c r="O71">
        <v>0</v>
      </c>
      <c r="P71">
        <v>0</v>
      </c>
      <c r="Q71">
        <v>0</v>
      </c>
    </row>
    <row r="72" spans="1:17" x14ac:dyDescent="0.3">
      <c r="A72" t="s">
        <v>793</v>
      </c>
      <c r="B72" t="s">
        <v>794</v>
      </c>
      <c r="C72" t="s">
        <v>23</v>
      </c>
      <c r="D72" t="s">
        <v>23</v>
      </c>
      <c r="E72" s="38">
        <v>42676</v>
      </c>
      <c r="F72" t="s">
        <v>161</v>
      </c>
      <c r="G72" t="s">
        <v>23</v>
      </c>
      <c r="H72" t="s">
        <v>750</v>
      </c>
      <c r="I72" t="s">
        <v>169</v>
      </c>
      <c r="J72" t="b">
        <v>1</v>
      </c>
      <c r="K72" t="b">
        <v>0</v>
      </c>
      <c r="L72" t="b">
        <v>0</v>
      </c>
      <c r="M72" s="38">
        <v>42633</v>
      </c>
      <c r="N72">
        <v>1</v>
      </c>
      <c r="O72">
        <v>1</v>
      </c>
      <c r="P72">
        <v>0</v>
      </c>
      <c r="Q72">
        <v>1</v>
      </c>
    </row>
    <row r="73" spans="1:17" x14ac:dyDescent="0.3">
      <c r="A73" t="s">
        <v>531</v>
      </c>
      <c r="B73" t="s">
        <v>104</v>
      </c>
      <c r="C73" t="s">
        <v>22</v>
      </c>
      <c r="D73" t="s">
        <v>22</v>
      </c>
      <c r="E73" s="38">
        <v>42690</v>
      </c>
      <c r="F73" t="s">
        <v>135</v>
      </c>
      <c r="G73" t="s">
        <v>22</v>
      </c>
      <c r="H73" t="s">
        <v>750</v>
      </c>
      <c r="I73" t="s">
        <v>135</v>
      </c>
      <c r="J73" t="b">
        <v>1</v>
      </c>
      <c r="K73" t="b">
        <v>0</v>
      </c>
      <c r="L73" t="b">
        <v>0</v>
      </c>
      <c r="M73" s="38">
        <v>42690</v>
      </c>
      <c r="N73">
        <v>0.5</v>
      </c>
      <c r="O73">
        <v>1</v>
      </c>
      <c r="P73">
        <v>0</v>
      </c>
      <c r="Q73">
        <v>1</v>
      </c>
    </row>
    <row r="74" spans="1:17" x14ac:dyDescent="0.3">
      <c r="A74" t="s">
        <v>548</v>
      </c>
      <c r="D74" t="s">
        <v>26</v>
      </c>
      <c r="E74" s="38">
        <v>42690</v>
      </c>
      <c r="F74" t="s">
        <v>138</v>
      </c>
      <c r="G74" t="s">
        <v>26</v>
      </c>
      <c r="H74" t="s">
        <v>795</v>
      </c>
      <c r="I74" t="s">
        <v>138</v>
      </c>
      <c r="J74" t="b">
        <v>1</v>
      </c>
      <c r="K74" t="b">
        <v>0</v>
      </c>
      <c r="L74" t="b">
        <v>0</v>
      </c>
      <c r="M74" s="38">
        <v>42690</v>
      </c>
      <c r="N74">
        <v>1</v>
      </c>
      <c r="O74">
        <v>1</v>
      </c>
      <c r="P74">
        <v>0</v>
      </c>
      <c r="Q74">
        <v>1</v>
      </c>
    </row>
    <row r="75" spans="1:17" x14ac:dyDescent="0.3">
      <c r="A75" t="s">
        <v>796</v>
      </c>
      <c r="B75" t="s">
        <v>117</v>
      </c>
      <c r="C75" t="s">
        <v>22</v>
      </c>
      <c r="D75" t="s">
        <v>26</v>
      </c>
      <c r="E75" s="38">
        <v>42679</v>
      </c>
      <c r="J75" t="b">
        <v>0</v>
      </c>
      <c r="K75" t="b">
        <v>1</v>
      </c>
      <c r="L75" t="b">
        <v>0</v>
      </c>
      <c r="N75">
        <v>1</v>
      </c>
      <c r="O75">
        <v>0</v>
      </c>
      <c r="P75">
        <v>0</v>
      </c>
      <c r="Q75">
        <v>0</v>
      </c>
    </row>
    <row r="76" spans="1:17" x14ac:dyDescent="0.3">
      <c r="A76" t="s">
        <v>516</v>
      </c>
      <c r="B76" t="s">
        <v>83</v>
      </c>
      <c r="C76" t="s">
        <v>25</v>
      </c>
      <c r="D76" t="s">
        <v>25</v>
      </c>
      <c r="E76" s="38">
        <v>42676</v>
      </c>
      <c r="F76" t="s">
        <v>165</v>
      </c>
      <c r="G76" t="s">
        <v>25</v>
      </c>
      <c r="H76" t="s">
        <v>742</v>
      </c>
      <c r="I76" t="s">
        <v>165</v>
      </c>
      <c r="J76" t="b">
        <v>0</v>
      </c>
      <c r="K76" t="b">
        <v>1</v>
      </c>
      <c r="L76" t="b">
        <v>1</v>
      </c>
      <c r="M76" s="38">
        <v>42690</v>
      </c>
      <c r="N76">
        <v>0.2</v>
      </c>
      <c r="O76">
        <v>0</v>
      </c>
      <c r="P76">
        <v>0</v>
      </c>
      <c r="Q76">
        <v>0</v>
      </c>
    </row>
    <row r="77" spans="1:17" x14ac:dyDescent="0.3">
      <c r="A77" t="s">
        <v>797</v>
      </c>
      <c r="B77" t="s">
        <v>45</v>
      </c>
      <c r="C77" t="s">
        <v>20</v>
      </c>
      <c r="D77" t="s">
        <v>20</v>
      </c>
      <c r="E77" s="38">
        <v>42675</v>
      </c>
      <c r="F77" t="s">
        <v>149</v>
      </c>
      <c r="G77" t="s">
        <v>20</v>
      </c>
      <c r="J77" t="b">
        <v>0</v>
      </c>
      <c r="K77" t="b">
        <v>1</v>
      </c>
      <c r="L77" t="b">
        <v>0</v>
      </c>
      <c r="N77">
        <v>1</v>
      </c>
      <c r="O77">
        <v>0</v>
      </c>
      <c r="P77">
        <v>0</v>
      </c>
      <c r="Q77">
        <v>0</v>
      </c>
    </row>
    <row r="78" spans="1:17" x14ac:dyDescent="0.3">
      <c r="A78" t="s">
        <v>798</v>
      </c>
      <c r="D78" t="s">
        <v>21</v>
      </c>
      <c r="E78" s="38">
        <v>42689</v>
      </c>
      <c r="H78" t="s">
        <v>756</v>
      </c>
      <c r="I78" t="s">
        <v>265</v>
      </c>
      <c r="J78" t="b">
        <v>0</v>
      </c>
      <c r="K78" t="b">
        <v>1</v>
      </c>
      <c r="L78" t="b">
        <v>0</v>
      </c>
      <c r="N78">
        <v>1</v>
      </c>
      <c r="O78">
        <v>0</v>
      </c>
      <c r="P78">
        <v>0</v>
      </c>
      <c r="Q78">
        <v>0</v>
      </c>
    </row>
    <row r="79" spans="1:17" x14ac:dyDescent="0.3">
      <c r="A79" t="s">
        <v>799</v>
      </c>
      <c r="B79" t="s">
        <v>132</v>
      </c>
      <c r="C79" t="s">
        <v>20</v>
      </c>
      <c r="D79" t="s">
        <v>20</v>
      </c>
      <c r="E79" s="38">
        <v>42679</v>
      </c>
      <c r="J79" t="b">
        <v>0</v>
      </c>
      <c r="K79" t="b">
        <v>1</v>
      </c>
      <c r="L79" t="b">
        <v>0</v>
      </c>
      <c r="N79">
        <v>1</v>
      </c>
      <c r="O79">
        <v>0</v>
      </c>
      <c r="P79">
        <v>0</v>
      </c>
      <c r="Q79">
        <v>0</v>
      </c>
    </row>
    <row r="80" spans="1:17" x14ac:dyDescent="0.3">
      <c r="A80" t="s">
        <v>800</v>
      </c>
      <c r="B80" t="s">
        <v>127</v>
      </c>
      <c r="C80" t="s">
        <v>21</v>
      </c>
      <c r="D80" t="s">
        <v>21</v>
      </c>
      <c r="E80" s="38">
        <v>42681</v>
      </c>
      <c r="F80" t="s">
        <v>162</v>
      </c>
      <c r="G80" t="s">
        <v>21</v>
      </c>
      <c r="H80" t="s">
        <v>762</v>
      </c>
      <c r="I80" t="s">
        <v>162</v>
      </c>
      <c r="J80" t="b">
        <v>0</v>
      </c>
      <c r="K80" t="b">
        <v>0</v>
      </c>
      <c r="L80" t="b">
        <v>0</v>
      </c>
      <c r="N80">
        <v>1</v>
      </c>
      <c r="O80">
        <v>0</v>
      </c>
      <c r="P80">
        <v>0</v>
      </c>
      <c r="Q80">
        <v>0</v>
      </c>
    </row>
    <row r="81" spans="1:17" x14ac:dyDescent="0.3">
      <c r="A81" t="s">
        <v>801</v>
      </c>
      <c r="B81" t="s">
        <v>802</v>
      </c>
      <c r="C81" t="s">
        <v>23</v>
      </c>
      <c r="D81" t="s">
        <v>23</v>
      </c>
      <c r="E81" s="38">
        <v>42679</v>
      </c>
      <c r="J81" t="b">
        <v>0</v>
      </c>
      <c r="K81" t="b">
        <v>0</v>
      </c>
      <c r="L81" t="b">
        <v>0</v>
      </c>
      <c r="N81">
        <v>1</v>
      </c>
      <c r="O81">
        <v>0</v>
      </c>
      <c r="P81">
        <v>0</v>
      </c>
      <c r="Q81">
        <v>0</v>
      </c>
    </row>
    <row r="82" spans="1:17" x14ac:dyDescent="0.3">
      <c r="A82" t="s">
        <v>636</v>
      </c>
      <c r="D82" t="s">
        <v>23</v>
      </c>
      <c r="E82" s="38">
        <v>42689</v>
      </c>
      <c r="F82" t="s">
        <v>148</v>
      </c>
      <c r="G82" t="s">
        <v>23</v>
      </c>
      <c r="H82" t="s">
        <v>750</v>
      </c>
      <c r="I82" t="s">
        <v>148</v>
      </c>
      <c r="J82" t="b">
        <v>1</v>
      </c>
      <c r="K82" t="b">
        <v>0</v>
      </c>
      <c r="L82" t="b">
        <v>0</v>
      </c>
      <c r="M82" s="38">
        <v>42689</v>
      </c>
      <c r="N82">
        <v>1</v>
      </c>
      <c r="O82">
        <v>1</v>
      </c>
      <c r="P82">
        <v>0</v>
      </c>
      <c r="Q82">
        <v>1</v>
      </c>
    </row>
    <row r="83" spans="1:17" x14ac:dyDescent="0.3">
      <c r="A83" t="s">
        <v>680</v>
      </c>
      <c r="B83" t="s">
        <v>111</v>
      </c>
      <c r="C83" t="s">
        <v>23</v>
      </c>
      <c r="D83" t="s">
        <v>23</v>
      </c>
      <c r="E83" s="38">
        <v>42689</v>
      </c>
      <c r="F83" t="s">
        <v>141</v>
      </c>
      <c r="G83" t="s">
        <v>23</v>
      </c>
      <c r="H83" t="s">
        <v>746</v>
      </c>
      <c r="I83" t="s">
        <v>141</v>
      </c>
      <c r="J83" t="b">
        <v>1</v>
      </c>
      <c r="K83" t="b">
        <v>0</v>
      </c>
      <c r="L83" t="b">
        <v>0</v>
      </c>
      <c r="M83" s="38">
        <v>42689</v>
      </c>
      <c r="N83">
        <v>1</v>
      </c>
      <c r="O83">
        <v>1</v>
      </c>
      <c r="P83">
        <v>1</v>
      </c>
      <c r="Q83">
        <v>1</v>
      </c>
    </row>
    <row r="84" spans="1:17" x14ac:dyDescent="0.3">
      <c r="A84" t="s">
        <v>803</v>
      </c>
      <c r="B84" t="s">
        <v>130</v>
      </c>
      <c r="C84" t="s">
        <v>22</v>
      </c>
      <c r="D84" t="s">
        <v>26</v>
      </c>
      <c r="E84" s="38">
        <v>42677</v>
      </c>
      <c r="H84" t="s">
        <v>769</v>
      </c>
      <c r="I84" t="s">
        <v>265</v>
      </c>
      <c r="J84" t="b">
        <v>0</v>
      </c>
      <c r="K84" t="b">
        <v>1</v>
      </c>
      <c r="L84" t="b">
        <v>0</v>
      </c>
      <c r="N84">
        <v>1</v>
      </c>
      <c r="O84">
        <v>0</v>
      </c>
      <c r="P84">
        <v>0</v>
      </c>
      <c r="Q84">
        <v>0</v>
      </c>
    </row>
    <row r="85" spans="1:17" x14ac:dyDescent="0.3">
      <c r="A85" t="s">
        <v>804</v>
      </c>
      <c r="B85" t="s">
        <v>120</v>
      </c>
      <c r="C85" t="s">
        <v>23</v>
      </c>
      <c r="D85" t="s">
        <v>23</v>
      </c>
      <c r="E85" s="38">
        <v>42690</v>
      </c>
      <c r="F85" t="s">
        <v>163</v>
      </c>
      <c r="G85" t="s">
        <v>23</v>
      </c>
      <c r="J85" t="b">
        <v>1</v>
      </c>
      <c r="K85" t="b">
        <v>1</v>
      </c>
      <c r="L85" t="b">
        <v>0</v>
      </c>
      <c r="N85">
        <v>0.5</v>
      </c>
      <c r="O85">
        <v>0</v>
      </c>
      <c r="P85">
        <v>0</v>
      </c>
      <c r="Q85">
        <v>0</v>
      </c>
    </row>
    <row r="86" spans="1:17" x14ac:dyDescent="0.3">
      <c r="A86" t="s">
        <v>437</v>
      </c>
      <c r="B86" t="s">
        <v>132</v>
      </c>
      <c r="C86" t="s">
        <v>20</v>
      </c>
      <c r="D86" t="s">
        <v>20</v>
      </c>
      <c r="E86" s="38">
        <v>42675</v>
      </c>
      <c r="F86" t="s">
        <v>173</v>
      </c>
      <c r="G86" t="s">
        <v>20</v>
      </c>
      <c r="H86" t="s">
        <v>749</v>
      </c>
      <c r="I86" t="s">
        <v>173</v>
      </c>
      <c r="J86" t="b">
        <v>1</v>
      </c>
      <c r="K86" t="b">
        <v>0</v>
      </c>
      <c r="L86" t="b">
        <v>0</v>
      </c>
      <c r="M86" s="38">
        <v>42675</v>
      </c>
      <c r="N86">
        <v>1</v>
      </c>
      <c r="O86">
        <v>1</v>
      </c>
      <c r="P86">
        <v>0</v>
      </c>
      <c r="Q86">
        <v>0</v>
      </c>
    </row>
    <row r="87" spans="1:17" x14ac:dyDescent="0.3">
      <c r="A87" t="s">
        <v>805</v>
      </c>
      <c r="B87" t="s">
        <v>55</v>
      </c>
      <c r="C87" t="s">
        <v>20</v>
      </c>
      <c r="D87" t="s">
        <v>20</v>
      </c>
      <c r="E87" s="38">
        <v>42675</v>
      </c>
      <c r="F87" t="s">
        <v>64</v>
      </c>
      <c r="G87" t="s">
        <v>20</v>
      </c>
      <c r="H87" t="s">
        <v>754</v>
      </c>
      <c r="I87" t="s">
        <v>64</v>
      </c>
      <c r="J87" t="b">
        <v>0</v>
      </c>
      <c r="K87" t="b">
        <v>1</v>
      </c>
      <c r="L87" t="b">
        <v>0</v>
      </c>
      <c r="N87">
        <v>1</v>
      </c>
      <c r="O87">
        <v>0</v>
      </c>
      <c r="P87">
        <v>0</v>
      </c>
      <c r="Q87">
        <v>0</v>
      </c>
    </row>
    <row r="88" spans="1:17" x14ac:dyDescent="0.3">
      <c r="A88" t="s">
        <v>806</v>
      </c>
      <c r="B88" t="s">
        <v>67</v>
      </c>
      <c r="C88" t="s">
        <v>26</v>
      </c>
      <c r="D88" t="s">
        <v>26</v>
      </c>
      <c r="E88" s="38">
        <v>42675</v>
      </c>
      <c r="F88" t="s">
        <v>138</v>
      </c>
      <c r="G88" t="s">
        <v>26</v>
      </c>
      <c r="H88" t="s">
        <v>756</v>
      </c>
      <c r="I88" t="s">
        <v>138</v>
      </c>
      <c r="J88" t="b">
        <v>1</v>
      </c>
      <c r="K88" t="b">
        <v>0</v>
      </c>
      <c r="L88" t="b">
        <v>0</v>
      </c>
      <c r="N88">
        <v>1</v>
      </c>
      <c r="O88">
        <v>0</v>
      </c>
      <c r="P88">
        <v>0</v>
      </c>
      <c r="Q88">
        <v>0</v>
      </c>
    </row>
    <row r="89" spans="1:17" x14ac:dyDescent="0.3">
      <c r="A89" t="s">
        <v>450</v>
      </c>
      <c r="B89" t="s">
        <v>61</v>
      </c>
      <c r="C89" t="s">
        <v>20</v>
      </c>
      <c r="D89" t="s">
        <v>20</v>
      </c>
      <c r="E89" s="38">
        <v>42689</v>
      </c>
      <c r="F89" t="s">
        <v>147</v>
      </c>
      <c r="G89" t="s">
        <v>20</v>
      </c>
      <c r="H89" t="s">
        <v>742</v>
      </c>
      <c r="I89" t="s">
        <v>147</v>
      </c>
      <c r="J89" t="b">
        <v>1</v>
      </c>
      <c r="K89" t="b">
        <v>1</v>
      </c>
      <c r="L89" t="b">
        <v>1</v>
      </c>
      <c r="M89" s="38">
        <v>42691</v>
      </c>
      <c r="N89">
        <v>1</v>
      </c>
      <c r="O89">
        <v>0</v>
      </c>
      <c r="P89">
        <v>0</v>
      </c>
      <c r="Q89">
        <v>0</v>
      </c>
    </row>
    <row r="90" spans="1:17" x14ac:dyDescent="0.3">
      <c r="A90" t="s">
        <v>807</v>
      </c>
      <c r="B90" t="s">
        <v>56</v>
      </c>
      <c r="C90" t="s">
        <v>26</v>
      </c>
      <c r="D90" t="s">
        <v>26</v>
      </c>
      <c r="E90" s="38">
        <v>42690</v>
      </c>
      <c r="F90" t="s">
        <v>154</v>
      </c>
      <c r="G90" t="s">
        <v>20</v>
      </c>
      <c r="J90" t="b">
        <v>0</v>
      </c>
      <c r="K90" t="b">
        <v>0</v>
      </c>
      <c r="L90" t="b">
        <v>0</v>
      </c>
      <c r="N90">
        <v>0.5</v>
      </c>
      <c r="O90">
        <v>0</v>
      </c>
      <c r="P90">
        <v>0</v>
      </c>
      <c r="Q90">
        <v>0</v>
      </c>
    </row>
    <row r="91" spans="1:17" x14ac:dyDescent="0.3">
      <c r="A91" t="s">
        <v>397</v>
      </c>
      <c r="D91" t="s">
        <v>26</v>
      </c>
      <c r="E91" s="38">
        <v>42690</v>
      </c>
      <c r="F91" t="s">
        <v>137</v>
      </c>
      <c r="G91" t="s">
        <v>26</v>
      </c>
      <c r="H91" t="s">
        <v>771</v>
      </c>
      <c r="I91" t="s">
        <v>137</v>
      </c>
      <c r="J91" t="b">
        <v>1</v>
      </c>
      <c r="K91" t="b">
        <v>0</v>
      </c>
      <c r="L91" t="b">
        <v>0</v>
      </c>
      <c r="M91" s="38">
        <v>42690</v>
      </c>
      <c r="N91">
        <v>0.5</v>
      </c>
      <c r="O91">
        <v>1</v>
      </c>
      <c r="P91">
        <v>0</v>
      </c>
      <c r="Q91">
        <v>0</v>
      </c>
    </row>
    <row r="92" spans="1:17" x14ac:dyDescent="0.3">
      <c r="A92" t="s">
        <v>620</v>
      </c>
      <c r="B92" t="s">
        <v>113</v>
      </c>
      <c r="C92" t="s">
        <v>23</v>
      </c>
      <c r="D92" t="s">
        <v>23</v>
      </c>
      <c r="E92" s="38">
        <v>42689</v>
      </c>
      <c r="F92" t="s">
        <v>148</v>
      </c>
      <c r="G92" t="s">
        <v>23</v>
      </c>
      <c r="H92" t="s">
        <v>750</v>
      </c>
      <c r="I92" t="s">
        <v>148</v>
      </c>
      <c r="J92" t="b">
        <v>1</v>
      </c>
      <c r="K92" t="b">
        <v>0</v>
      </c>
      <c r="L92" t="b">
        <v>0</v>
      </c>
      <c r="M92" s="38">
        <v>42689</v>
      </c>
      <c r="N92">
        <v>0.33</v>
      </c>
      <c r="O92">
        <v>1</v>
      </c>
      <c r="P92">
        <v>0</v>
      </c>
      <c r="Q92">
        <v>1</v>
      </c>
    </row>
    <row r="93" spans="1:17" x14ac:dyDescent="0.3">
      <c r="A93" t="s">
        <v>808</v>
      </c>
      <c r="B93" t="s">
        <v>794</v>
      </c>
      <c r="C93" t="s">
        <v>23</v>
      </c>
      <c r="D93" t="s">
        <v>23</v>
      </c>
      <c r="E93" s="38">
        <v>42678</v>
      </c>
      <c r="F93" t="s">
        <v>168</v>
      </c>
      <c r="G93" t="s">
        <v>23</v>
      </c>
      <c r="H93" t="s">
        <v>742</v>
      </c>
      <c r="I93" t="s">
        <v>168</v>
      </c>
      <c r="J93" t="b">
        <v>0</v>
      </c>
      <c r="K93" t="b">
        <v>1</v>
      </c>
      <c r="L93" t="b">
        <v>1</v>
      </c>
      <c r="N93">
        <v>0.5</v>
      </c>
      <c r="O93">
        <v>0</v>
      </c>
      <c r="P93">
        <v>0</v>
      </c>
      <c r="Q93">
        <v>0</v>
      </c>
    </row>
    <row r="94" spans="1:17" x14ac:dyDescent="0.3">
      <c r="A94" t="s">
        <v>809</v>
      </c>
      <c r="B94" t="s">
        <v>331</v>
      </c>
      <c r="C94" t="s">
        <v>26</v>
      </c>
      <c r="D94" t="s">
        <v>26</v>
      </c>
      <c r="E94" s="38">
        <v>42675</v>
      </c>
      <c r="H94" t="s">
        <v>742</v>
      </c>
      <c r="J94" t="b">
        <v>0</v>
      </c>
      <c r="K94" t="b">
        <v>1</v>
      </c>
      <c r="L94" t="b">
        <v>1</v>
      </c>
      <c r="N94">
        <v>0.5</v>
      </c>
      <c r="O94">
        <v>0</v>
      </c>
      <c r="P94">
        <v>0</v>
      </c>
      <c r="Q94">
        <v>0</v>
      </c>
    </row>
    <row r="95" spans="1:17" x14ac:dyDescent="0.3">
      <c r="A95" t="s">
        <v>810</v>
      </c>
      <c r="B95" t="s">
        <v>100</v>
      </c>
      <c r="C95" t="s">
        <v>24</v>
      </c>
      <c r="D95" t="s">
        <v>21</v>
      </c>
      <c r="E95" s="38">
        <v>42683</v>
      </c>
      <c r="J95" t="b">
        <v>1</v>
      </c>
      <c r="K95" t="b">
        <v>1</v>
      </c>
      <c r="L95" t="b">
        <v>0</v>
      </c>
      <c r="N95">
        <v>1</v>
      </c>
      <c r="O95">
        <v>0</v>
      </c>
      <c r="P95">
        <v>0</v>
      </c>
      <c r="Q95">
        <v>0</v>
      </c>
    </row>
    <row r="96" spans="1:17" x14ac:dyDescent="0.3">
      <c r="A96" t="s">
        <v>651</v>
      </c>
      <c r="B96" t="s">
        <v>41</v>
      </c>
      <c r="C96" t="s">
        <v>25</v>
      </c>
      <c r="D96" t="s">
        <v>25</v>
      </c>
      <c r="E96" s="38">
        <v>42632</v>
      </c>
      <c r="F96" t="s">
        <v>165</v>
      </c>
      <c r="G96" t="s">
        <v>25</v>
      </c>
      <c r="H96" t="s">
        <v>742</v>
      </c>
      <c r="J96" t="b">
        <v>0</v>
      </c>
      <c r="K96" t="b">
        <v>1</v>
      </c>
      <c r="L96" t="b">
        <v>1</v>
      </c>
      <c r="M96" s="38">
        <v>42677</v>
      </c>
      <c r="N96">
        <v>0.2</v>
      </c>
      <c r="O96">
        <v>0</v>
      </c>
      <c r="P96">
        <v>0</v>
      </c>
      <c r="Q96">
        <v>0</v>
      </c>
    </row>
    <row r="97" spans="1:17" x14ac:dyDescent="0.3">
      <c r="A97" t="s">
        <v>721</v>
      </c>
      <c r="D97" t="s">
        <v>22</v>
      </c>
      <c r="E97" s="38">
        <v>42674</v>
      </c>
      <c r="F97" t="s">
        <v>135</v>
      </c>
      <c r="G97" t="s">
        <v>22</v>
      </c>
      <c r="H97" t="s">
        <v>742</v>
      </c>
      <c r="I97" t="s">
        <v>135</v>
      </c>
      <c r="J97" t="b">
        <v>0</v>
      </c>
      <c r="K97" t="b">
        <v>1</v>
      </c>
      <c r="L97" t="b">
        <v>1</v>
      </c>
      <c r="M97" s="38">
        <v>42688</v>
      </c>
      <c r="N97">
        <v>0.33</v>
      </c>
      <c r="O97">
        <v>0</v>
      </c>
      <c r="P97">
        <v>0</v>
      </c>
      <c r="Q97">
        <v>0</v>
      </c>
    </row>
    <row r="98" spans="1:17" x14ac:dyDescent="0.3">
      <c r="A98" t="s">
        <v>811</v>
      </c>
      <c r="B98" t="s">
        <v>124</v>
      </c>
      <c r="C98" t="s">
        <v>23</v>
      </c>
      <c r="D98" t="s">
        <v>23</v>
      </c>
      <c r="E98" s="38">
        <v>42675</v>
      </c>
      <c r="F98" t="s">
        <v>148</v>
      </c>
      <c r="G98" t="s">
        <v>23</v>
      </c>
      <c r="H98" t="s">
        <v>760</v>
      </c>
      <c r="I98" t="s">
        <v>148</v>
      </c>
      <c r="J98" t="b">
        <v>1</v>
      </c>
      <c r="K98" t="b">
        <v>0</v>
      </c>
      <c r="L98" t="b">
        <v>0</v>
      </c>
      <c r="N98">
        <v>1</v>
      </c>
      <c r="O98">
        <v>0</v>
      </c>
      <c r="P98">
        <v>0</v>
      </c>
      <c r="Q98">
        <v>0</v>
      </c>
    </row>
    <row r="99" spans="1:17" x14ac:dyDescent="0.3">
      <c r="A99" t="s">
        <v>586</v>
      </c>
      <c r="B99" t="s">
        <v>145</v>
      </c>
      <c r="D99" t="s">
        <v>21</v>
      </c>
      <c r="E99" s="38">
        <v>42679</v>
      </c>
      <c r="F99" t="s">
        <v>145</v>
      </c>
      <c r="G99" t="s">
        <v>21</v>
      </c>
      <c r="H99" t="s">
        <v>750</v>
      </c>
      <c r="I99" t="s">
        <v>145</v>
      </c>
      <c r="J99" t="b">
        <v>1</v>
      </c>
      <c r="K99" t="b">
        <v>0</v>
      </c>
      <c r="L99" t="b">
        <v>0</v>
      </c>
      <c r="M99" s="38">
        <v>42679</v>
      </c>
      <c r="N99">
        <v>1</v>
      </c>
      <c r="O99">
        <v>1</v>
      </c>
      <c r="P99">
        <v>0</v>
      </c>
      <c r="Q99">
        <v>1</v>
      </c>
    </row>
    <row r="100" spans="1:17" x14ac:dyDescent="0.3">
      <c r="A100" t="s">
        <v>812</v>
      </c>
      <c r="B100" t="s">
        <v>45</v>
      </c>
      <c r="C100" t="s">
        <v>20</v>
      </c>
      <c r="D100" t="s">
        <v>20</v>
      </c>
      <c r="E100" s="38">
        <v>42679</v>
      </c>
      <c r="H100" t="s">
        <v>754</v>
      </c>
      <c r="I100" t="s">
        <v>265</v>
      </c>
      <c r="J100" t="b">
        <v>0</v>
      </c>
      <c r="K100" t="b">
        <v>1</v>
      </c>
      <c r="L100" t="b">
        <v>0</v>
      </c>
      <c r="N100">
        <v>1</v>
      </c>
      <c r="O100">
        <v>0</v>
      </c>
      <c r="P100">
        <v>0</v>
      </c>
      <c r="Q100">
        <v>0</v>
      </c>
    </row>
    <row r="101" spans="1:17" x14ac:dyDescent="0.3">
      <c r="A101" t="s">
        <v>813</v>
      </c>
      <c r="D101" t="s">
        <v>26</v>
      </c>
      <c r="E101" s="38">
        <v>42675</v>
      </c>
      <c r="J101" t="b">
        <v>0</v>
      </c>
      <c r="K101" t="b">
        <v>1</v>
      </c>
      <c r="L101" t="b">
        <v>0</v>
      </c>
      <c r="N101">
        <v>1</v>
      </c>
      <c r="O101">
        <v>0</v>
      </c>
      <c r="P101">
        <v>0</v>
      </c>
      <c r="Q101">
        <v>0</v>
      </c>
    </row>
    <row r="102" spans="1:17" x14ac:dyDescent="0.3">
      <c r="A102" t="s">
        <v>689</v>
      </c>
      <c r="B102" t="s">
        <v>124</v>
      </c>
      <c r="C102" t="s">
        <v>23</v>
      </c>
      <c r="D102" t="s">
        <v>23</v>
      </c>
      <c r="E102" s="38">
        <v>42684</v>
      </c>
      <c r="F102" t="s">
        <v>168</v>
      </c>
      <c r="G102" t="s">
        <v>23</v>
      </c>
      <c r="H102" t="s">
        <v>746</v>
      </c>
      <c r="I102" t="s">
        <v>168</v>
      </c>
      <c r="J102" t="b">
        <v>1</v>
      </c>
      <c r="K102" t="b">
        <v>0</v>
      </c>
      <c r="L102" t="b">
        <v>0</v>
      </c>
      <c r="M102" s="38">
        <v>42684</v>
      </c>
      <c r="N102">
        <v>0.5</v>
      </c>
      <c r="O102">
        <v>1</v>
      </c>
      <c r="P102">
        <v>1</v>
      </c>
      <c r="Q102">
        <v>1</v>
      </c>
    </row>
    <row r="103" spans="1:17" x14ac:dyDescent="0.3">
      <c r="A103" t="s">
        <v>504</v>
      </c>
      <c r="B103" t="s">
        <v>118</v>
      </c>
      <c r="C103" t="s">
        <v>22</v>
      </c>
      <c r="D103" t="s">
        <v>26</v>
      </c>
      <c r="E103" s="38">
        <v>42639</v>
      </c>
      <c r="F103" t="s">
        <v>146</v>
      </c>
      <c r="G103" t="s">
        <v>26</v>
      </c>
      <c r="H103" t="s">
        <v>742</v>
      </c>
      <c r="J103" t="b">
        <v>1</v>
      </c>
      <c r="K103" t="b">
        <v>1</v>
      </c>
      <c r="L103" t="b">
        <v>1</v>
      </c>
      <c r="M103" s="38">
        <v>42682</v>
      </c>
      <c r="N103">
        <v>0.25</v>
      </c>
      <c r="O103">
        <v>0</v>
      </c>
      <c r="P103">
        <v>0</v>
      </c>
      <c r="Q103">
        <v>0</v>
      </c>
    </row>
    <row r="104" spans="1:17" x14ac:dyDescent="0.3">
      <c r="A104" t="s">
        <v>672</v>
      </c>
      <c r="D104" t="s">
        <v>23</v>
      </c>
      <c r="E104" s="38">
        <v>42634</v>
      </c>
      <c r="F104" t="s">
        <v>163</v>
      </c>
      <c r="G104" t="s">
        <v>23</v>
      </c>
      <c r="H104" t="s">
        <v>746</v>
      </c>
      <c r="I104" t="s">
        <v>163</v>
      </c>
      <c r="J104" t="b">
        <v>1</v>
      </c>
      <c r="K104" t="b">
        <v>0</v>
      </c>
      <c r="L104" t="b">
        <v>0</v>
      </c>
      <c r="M104" s="38">
        <v>42677</v>
      </c>
      <c r="N104">
        <v>0.33</v>
      </c>
      <c r="O104">
        <v>1</v>
      </c>
      <c r="P104">
        <v>1</v>
      </c>
      <c r="Q104">
        <v>1</v>
      </c>
    </row>
    <row r="105" spans="1:17" x14ac:dyDescent="0.3">
      <c r="A105" t="s">
        <v>814</v>
      </c>
      <c r="B105" t="s">
        <v>95</v>
      </c>
      <c r="C105" t="s">
        <v>23</v>
      </c>
      <c r="D105" t="s">
        <v>23</v>
      </c>
      <c r="E105" s="38">
        <v>42689</v>
      </c>
      <c r="F105" t="s">
        <v>169</v>
      </c>
      <c r="G105" t="s">
        <v>23</v>
      </c>
      <c r="J105" t="b">
        <v>1</v>
      </c>
      <c r="K105" t="b">
        <v>1</v>
      </c>
      <c r="L105" t="b">
        <v>1</v>
      </c>
      <c r="N105">
        <v>0.5</v>
      </c>
      <c r="O105">
        <v>0</v>
      </c>
      <c r="P105">
        <v>0</v>
      </c>
      <c r="Q105">
        <v>0</v>
      </c>
    </row>
    <row r="106" spans="1:17" x14ac:dyDescent="0.3">
      <c r="A106" t="s">
        <v>518</v>
      </c>
      <c r="B106" t="s">
        <v>55</v>
      </c>
      <c r="C106" t="s">
        <v>20</v>
      </c>
      <c r="D106" t="s">
        <v>20</v>
      </c>
      <c r="E106" s="38">
        <v>42686</v>
      </c>
      <c r="F106" t="s">
        <v>140</v>
      </c>
      <c r="G106" t="s">
        <v>20</v>
      </c>
      <c r="H106" t="s">
        <v>750</v>
      </c>
      <c r="I106" t="s">
        <v>140</v>
      </c>
      <c r="J106" t="b">
        <v>0</v>
      </c>
      <c r="K106" t="b">
        <v>0</v>
      </c>
      <c r="L106" t="b">
        <v>0</v>
      </c>
      <c r="M106" s="38">
        <v>42686</v>
      </c>
      <c r="N106">
        <v>1</v>
      </c>
      <c r="O106">
        <v>1</v>
      </c>
      <c r="P106">
        <v>0</v>
      </c>
      <c r="Q106">
        <v>1</v>
      </c>
    </row>
    <row r="107" spans="1:17" x14ac:dyDescent="0.3">
      <c r="A107" t="s">
        <v>815</v>
      </c>
      <c r="B107" t="s">
        <v>103</v>
      </c>
      <c r="C107" t="s">
        <v>22</v>
      </c>
      <c r="D107" t="s">
        <v>22</v>
      </c>
      <c r="E107" s="38">
        <v>42685</v>
      </c>
      <c r="F107" t="s">
        <v>142</v>
      </c>
      <c r="G107" t="s">
        <v>22</v>
      </c>
      <c r="H107" t="s">
        <v>750</v>
      </c>
      <c r="I107" t="s">
        <v>142</v>
      </c>
      <c r="J107" t="b">
        <v>1</v>
      </c>
      <c r="K107" t="b">
        <v>0</v>
      </c>
      <c r="L107" t="b">
        <v>0</v>
      </c>
      <c r="M107" s="38">
        <v>42658</v>
      </c>
      <c r="N107">
        <v>1</v>
      </c>
      <c r="O107">
        <v>1</v>
      </c>
      <c r="P107">
        <v>0</v>
      </c>
      <c r="Q107">
        <v>1</v>
      </c>
    </row>
    <row r="108" spans="1:17" x14ac:dyDescent="0.3">
      <c r="A108" t="s">
        <v>816</v>
      </c>
      <c r="D108" t="s">
        <v>23</v>
      </c>
      <c r="E108" s="38">
        <v>42685</v>
      </c>
      <c r="F108" t="s">
        <v>148</v>
      </c>
      <c r="G108" t="s">
        <v>23</v>
      </c>
      <c r="H108" t="s">
        <v>742</v>
      </c>
      <c r="I108" t="s">
        <v>767</v>
      </c>
      <c r="J108" t="b">
        <v>1</v>
      </c>
      <c r="K108" t="b">
        <v>1</v>
      </c>
      <c r="L108" t="b">
        <v>1</v>
      </c>
      <c r="N108">
        <v>1</v>
      </c>
      <c r="O108">
        <v>0</v>
      </c>
      <c r="P108">
        <v>0</v>
      </c>
      <c r="Q108">
        <v>0</v>
      </c>
    </row>
    <row r="109" spans="1:17" x14ac:dyDescent="0.3">
      <c r="A109" t="s">
        <v>817</v>
      </c>
      <c r="D109" t="s">
        <v>22</v>
      </c>
      <c r="E109" s="38">
        <v>42688</v>
      </c>
      <c r="F109" t="s">
        <v>142</v>
      </c>
      <c r="G109" t="s">
        <v>22</v>
      </c>
      <c r="H109" t="s">
        <v>760</v>
      </c>
      <c r="I109" t="s">
        <v>142</v>
      </c>
      <c r="J109" t="b">
        <v>0</v>
      </c>
      <c r="K109" t="b">
        <v>1</v>
      </c>
      <c r="L109" t="b">
        <v>1</v>
      </c>
      <c r="N109">
        <v>0.5</v>
      </c>
      <c r="O109">
        <v>0</v>
      </c>
      <c r="P109">
        <v>0</v>
      </c>
      <c r="Q109">
        <v>0</v>
      </c>
    </row>
    <row r="110" spans="1:17" x14ac:dyDescent="0.3">
      <c r="A110" t="s">
        <v>479</v>
      </c>
      <c r="B110" t="s">
        <v>117</v>
      </c>
      <c r="C110" t="s">
        <v>22</v>
      </c>
      <c r="D110" t="s">
        <v>22</v>
      </c>
      <c r="E110" s="38">
        <v>42688</v>
      </c>
      <c r="F110" t="s">
        <v>172</v>
      </c>
      <c r="G110" t="s">
        <v>22</v>
      </c>
      <c r="H110" t="s">
        <v>749</v>
      </c>
      <c r="I110" t="s">
        <v>172</v>
      </c>
      <c r="J110" t="b">
        <v>1</v>
      </c>
      <c r="K110" t="b">
        <v>0</v>
      </c>
      <c r="L110" t="b">
        <v>0</v>
      </c>
      <c r="M110" s="38">
        <v>42688</v>
      </c>
      <c r="N110">
        <v>0.25</v>
      </c>
      <c r="O110">
        <v>1</v>
      </c>
      <c r="P110">
        <v>0</v>
      </c>
      <c r="Q110">
        <v>0</v>
      </c>
    </row>
    <row r="111" spans="1:17" x14ac:dyDescent="0.3">
      <c r="A111" t="s">
        <v>818</v>
      </c>
      <c r="B111" t="s">
        <v>42</v>
      </c>
      <c r="C111" t="s">
        <v>25</v>
      </c>
      <c r="D111" t="s">
        <v>25</v>
      </c>
      <c r="E111" s="38">
        <v>42685</v>
      </c>
      <c r="F111" t="s">
        <v>165</v>
      </c>
      <c r="G111" t="s">
        <v>25</v>
      </c>
      <c r="H111" t="s">
        <v>762</v>
      </c>
      <c r="I111" t="s">
        <v>165</v>
      </c>
      <c r="J111" t="b">
        <v>0</v>
      </c>
      <c r="K111" t="b">
        <v>0</v>
      </c>
      <c r="L111" t="b">
        <v>0</v>
      </c>
      <c r="N111">
        <v>1</v>
      </c>
      <c r="O111">
        <v>0</v>
      </c>
      <c r="P111">
        <v>0</v>
      </c>
      <c r="Q111">
        <v>0</v>
      </c>
    </row>
    <row r="112" spans="1:17" x14ac:dyDescent="0.3">
      <c r="A112" t="s">
        <v>819</v>
      </c>
      <c r="D112" t="s">
        <v>26</v>
      </c>
      <c r="E112" s="38">
        <v>42686</v>
      </c>
      <c r="F112" t="s">
        <v>138</v>
      </c>
      <c r="G112" t="s">
        <v>26</v>
      </c>
      <c r="H112" t="s">
        <v>742</v>
      </c>
      <c r="I112" t="s">
        <v>255</v>
      </c>
      <c r="J112" t="b">
        <v>1</v>
      </c>
      <c r="K112" t="b">
        <v>1</v>
      </c>
      <c r="L112" t="b">
        <v>1</v>
      </c>
      <c r="N112">
        <v>0.33</v>
      </c>
      <c r="O112">
        <v>0</v>
      </c>
      <c r="P112">
        <v>0</v>
      </c>
      <c r="Q112">
        <v>0</v>
      </c>
    </row>
    <row r="113" spans="1:17" x14ac:dyDescent="0.3">
      <c r="A113" t="s">
        <v>445</v>
      </c>
      <c r="B113" t="s">
        <v>74</v>
      </c>
      <c r="C113" t="s">
        <v>20</v>
      </c>
      <c r="D113" t="s">
        <v>20</v>
      </c>
      <c r="E113" s="38">
        <v>42685</v>
      </c>
      <c r="F113" t="s">
        <v>152</v>
      </c>
      <c r="G113" t="s">
        <v>20</v>
      </c>
      <c r="H113" t="s">
        <v>742</v>
      </c>
      <c r="I113" t="s">
        <v>152</v>
      </c>
      <c r="J113" t="b">
        <v>1</v>
      </c>
      <c r="K113" t="b">
        <v>1</v>
      </c>
      <c r="L113" t="b">
        <v>1</v>
      </c>
      <c r="M113" s="38">
        <v>42689</v>
      </c>
      <c r="N113">
        <v>0.5</v>
      </c>
      <c r="O113">
        <v>0</v>
      </c>
      <c r="P113">
        <v>0</v>
      </c>
      <c r="Q113">
        <v>0</v>
      </c>
    </row>
    <row r="114" spans="1:17" x14ac:dyDescent="0.3">
      <c r="A114" t="s">
        <v>820</v>
      </c>
      <c r="B114" t="s">
        <v>141</v>
      </c>
      <c r="D114" t="s">
        <v>23</v>
      </c>
      <c r="E114" s="38">
        <v>42689</v>
      </c>
      <c r="F114" t="s">
        <v>141</v>
      </c>
      <c r="G114" t="s">
        <v>23</v>
      </c>
      <c r="H114" t="s">
        <v>742</v>
      </c>
      <c r="I114" t="s">
        <v>141</v>
      </c>
      <c r="J114" t="b">
        <v>0</v>
      </c>
      <c r="K114" t="b">
        <v>1</v>
      </c>
      <c r="L114" t="b">
        <v>1</v>
      </c>
      <c r="N114">
        <v>0.5</v>
      </c>
      <c r="O114">
        <v>0</v>
      </c>
      <c r="P114">
        <v>0</v>
      </c>
      <c r="Q114">
        <v>0</v>
      </c>
    </row>
    <row r="115" spans="1:17" x14ac:dyDescent="0.3">
      <c r="A115" t="s">
        <v>545</v>
      </c>
      <c r="B115" t="s">
        <v>130</v>
      </c>
      <c r="C115" t="s">
        <v>22</v>
      </c>
      <c r="D115" t="s">
        <v>22</v>
      </c>
      <c r="E115" s="38">
        <v>42685</v>
      </c>
      <c r="F115" t="s">
        <v>142</v>
      </c>
      <c r="G115" t="s">
        <v>22</v>
      </c>
      <c r="H115" t="s">
        <v>749</v>
      </c>
      <c r="I115" t="s">
        <v>142</v>
      </c>
      <c r="J115" t="b">
        <v>1</v>
      </c>
      <c r="K115" t="b">
        <v>0</v>
      </c>
      <c r="L115" t="b">
        <v>0</v>
      </c>
      <c r="M115" s="38">
        <v>42685</v>
      </c>
      <c r="N115">
        <v>0.5</v>
      </c>
      <c r="O115">
        <v>1</v>
      </c>
      <c r="P115">
        <v>0</v>
      </c>
      <c r="Q115">
        <v>0</v>
      </c>
    </row>
    <row r="116" spans="1:17" x14ac:dyDescent="0.3">
      <c r="A116" t="s">
        <v>821</v>
      </c>
      <c r="B116" t="s">
        <v>147</v>
      </c>
      <c r="D116" t="s">
        <v>20</v>
      </c>
      <c r="E116" s="38">
        <v>42688</v>
      </c>
      <c r="F116" t="s">
        <v>147</v>
      </c>
      <c r="G116" t="s">
        <v>20</v>
      </c>
      <c r="H116" t="s">
        <v>754</v>
      </c>
      <c r="I116" t="s">
        <v>147</v>
      </c>
      <c r="J116" t="b">
        <v>0</v>
      </c>
      <c r="K116" t="b">
        <v>1</v>
      </c>
      <c r="L116" t="b">
        <v>0</v>
      </c>
      <c r="N116">
        <v>0.33</v>
      </c>
      <c r="O116">
        <v>0</v>
      </c>
      <c r="P116">
        <v>0</v>
      </c>
      <c r="Q116">
        <v>0</v>
      </c>
    </row>
    <row r="117" spans="1:17" x14ac:dyDescent="0.3">
      <c r="A117" t="s">
        <v>455</v>
      </c>
      <c r="B117" t="s">
        <v>127</v>
      </c>
      <c r="C117" t="s">
        <v>21</v>
      </c>
      <c r="D117" t="s">
        <v>21</v>
      </c>
      <c r="E117" s="38">
        <v>42686</v>
      </c>
      <c r="F117" t="s">
        <v>143</v>
      </c>
      <c r="G117" t="s">
        <v>21</v>
      </c>
      <c r="H117" t="s">
        <v>795</v>
      </c>
      <c r="I117" t="s">
        <v>143</v>
      </c>
      <c r="J117" t="b">
        <v>0</v>
      </c>
      <c r="K117" t="b">
        <v>0</v>
      </c>
      <c r="L117" t="b">
        <v>0</v>
      </c>
      <c r="M117" s="38">
        <v>42686</v>
      </c>
      <c r="N117">
        <v>1</v>
      </c>
      <c r="O117">
        <v>1</v>
      </c>
      <c r="P117">
        <v>0</v>
      </c>
      <c r="Q117">
        <v>1</v>
      </c>
    </row>
    <row r="118" spans="1:17" x14ac:dyDescent="0.3">
      <c r="A118" t="s">
        <v>371</v>
      </c>
      <c r="B118" t="s">
        <v>70</v>
      </c>
      <c r="C118" t="s">
        <v>20</v>
      </c>
      <c r="D118" t="s">
        <v>23</v>
      </c>
      <c r="E118" s="38">
        <v>42688</v>
      </c>
      <c r="F118" t="s">
        <v>148</v>
      </c>
      <c r="G118" t="s">
        <v>23</v>
      </c>
      <c r="H118" t="s">
        <v>750</v>
      </c>
      <c r="I118" t="s">
        <v>148</v>
      </c>
      <c r="J118" t="b">
        <v>1</v>
      </c>
      <c r="K118" t="b">
        <v>0</v>
      </c>
      <c r="L118" t="b">
        <v>0</v>
      </c>
      <c r="M118" s="38">
        <v>42688</v>
      </c>
      <c r="N118">
        <v>1</v>
      </c>
      <c r="O118">
        <v>1</v>
      </c>
      <c r="P118">
        <v>0</v>
      </c>
      <c r="Q118">
        <v>1</v>
      </c>
    </row>
    <row r="119" spans="1:17" x14ac:dyDescent="0.3">
      <c r="A119" t="s">
        <v>822</v>
      </c>
      <c r="B119" t="s">
        <v>765</v>
      </c>
      <c r="C119" t="s">
        <v>23</v>
      </c>
      <c r="D119" t="s">
        <v>23</v>
      </c>
      <c r="E119" s="38">
        <v>42675</v>
      </c>
      <c r="J119" t="b">
        <v>0</v>
      </c>
      <c r="K119" t="b">
        <v>0</v>
      </c>
      <c r="L119" t="b">
        <v>0</v>
      </c>
      <c r="N119">
        <v>1</v>
      </c>
      <c r="O119">
        <v>0</v>
      </c>
      <c r="P119">
        <v>0</v>
      </c>
      <c r="Q119">
        <v>0</v>
      </c>
    </row>
    <row r="120" spans="1:17" x14ac:dyDescent="0.3">
      <c r="A120" t="s">
        <v>823</v>
      </c>
      <c r="B120" t="s">
        <v>42</v>
      </c>
      <c r="C120" t="s">
        <v>25</v>
      </c>
      <c r="D120" t="s">
        <v>25</v>
      </c>
      <c r="E120" s="38">
        <v>42688</v>
      </c>
      <c r="F120" t="s">
        <v>157</v>
      </c>
      <c r="G120" t="s">
        <v>25</v>
      </c>
      <c r="J120" t="b">
        <v>0</v>
      </c>
      <c r="K120" t="b">
        <v>0</v>
      </c>
      <c r="L120" t="b">
        <v>0</v>
      </c>
      <c r="N120">
        <v>1</v>
      </c>
      <c r="O120">
        <v>0</v>
      </c>
      <c r="P120">
        <v>0</v>
      </c>
      <c r="Q120">
        <v>0</v>
      </c>
    </row>
    <row r="121" spans="1:17" x14ac:dyDescent="0.3">
      <c r="A121" t="s">
        <v>824</v>
      </c>
      <c r="B121" t="s">
        <v>118</v>
      </c>
      <c r="C121" t="s">
        <v>22</v>
      </c>
      <c r="D121" t="s">
        <v>22</v>
      </c>
      <c r="E121" s="38">
        <v>42690</v>
      </c>
      <c r="F121" t="s">
        <v>172</v>
      </c>
      <c r="G121" t="s">
        <v>22</v>
      </c>
      <c r="H121" t="s">
        <v>754</v>
      </c>
      <c r="I121" t="s">
        <v>172</v>
      </c>
      <c r="J121" t="b">
        <v>1</v>
      </c>
      <c r="K121" t="b">
        <v>1</v>
      </c>
      <c r="L121" t="b">
        <v>0</v>
      </c>
      <c r="N121">
        <v>1</v>
      </c>
      <c r="O121">
        <v>0</v>
      </c>
      <c r="P121">
        <v>0</v>
      </c>
      <c r="Q121">
        <v>0</v>
      </c>
    </row>
    <row r="122" spans="1:17" x14ac:dyDescent="0.3">
      <c r="A122" t="s">
        <v>825</v>
      </c>
      <c r="B122" t="s">
        <v>132</v>
      </c>
      <c r="C122" t="s">
        <v>20</v>
      </c>
      <c r="D122" t="s">
        <v>20</v>
      </c>
      <c r="E122" s="38">
        <v>42684</v>
      </c>
      <c r="J122" t="b">
        <v>1</v>
      </c>
      <c r="K122" t="b">
        <v>0</v>
      </c>
      <c r="L122" t="b">
        <v>0</v>
      </c>
      <c r="N122">
        <v>1</v>
      </c>
      <c r="O122">
        <v>0</v>
      </c>
      <c r="P122">
        <v>0</v>
      </c>
      <c r="Q122">
        <v>0</v>
      </c>
    </row>
    <row r="123" spans="1:17" x14ac:dyDescent="0.3">
      <c r="A123" t="s">
        <v>826</v>
      </c>
      <c r="B123" t="s">
        <v>41</v>
      </c>
      <c r="C123" t="s">
        <v>25</v>
      </c>
      <c r="D123" t="s">
        <v>25</v>
      </c>
      <c r="E123" s="38">
        <v>42685</v>
      </c>
      <c r="F123" t="s">
        <v>136</v>
      </c>
      <c r="G123" t="s">
        <v>25</v>
      </c>
      <c r="H123" t="s">
        <v>760</v>
      </c>
      <c r="I123" t="s">
        <v>136</v>
      </c>
      <c r="J123" t="b">
        <v>1</v>
      </c>
      <c r="K123" t="b">
        <v>0</v>
      </c>
      <c r="L123" t="b">
        <v>0</v>
      </c>
      <c r="N123">
        <v>1</v>
      </c>
      <c r="O123">
        <v>0</v>
      </c>
      <c r="P123">
        <v>0</v>
      </c>
      <c r="Q123">
        <v>0</v>
      </c>
    </row>
    <row r="124" spans="1:17" x14ac:dyDescent="0.3">
      <c r="A124" t="s">
        <v>827</v>
      </c>
      <c r="B124" t="s">
        <v>118</v>
      </c>
      <c r="C124" t="s">
        <v>22</v>
      </c>
      <c r="D124" t="s">
        <v>22</v>
      </c>
      <c r="E124" s="38">
        <v>42686</v>
      </c>
      <c r="J124" t="b">
        <v>1</v>
      </c>
      <c r="K124" t="b">
        <v>1</v>
      </c>
      <c r="L124" t="b">
        <v>0</v>
      </c>
      <c r="N124">
        <v>1</v>
      </c>
      <c r="O124">
        <v>0</v>
      </c>
      <c r="P124">
        <v>0</v>
      </c>
      <c r="Q124">
        <v>0</v>
      </c>
    </row>
    <row r="125" spans="1:17" x14ac:dyDescent="0.3">
      <c r="A125" t="s">
        <v>549</v>
      </c>
      <c r="B125" t="s">
        <v>66</v>
      </c>
      <c r="C125" t="s">
        <v>25</v>
      </c>
      <c r="D125" t="s">
        <v>25</v>
      </c>
      <c r="E125" s="38">
        <v>42688</v>
      </c>
      <c r="F125" t="s">
        <v>156</v>
      </c>
      <c r="G125" t="s">
        <v>25</v>
      </c>
      <c r="H125" t="s">
        <v>771</v>
      </c>
      <c r="I125" t="s">
        <v>165</v>
      </c>
      <c r="J125" t="b">
        <v>1</v>
      </c>
      <c r="K125" t="b">
        <v>1</v>
      </c>
      <c r="L125" t="b">
        <v>0</v>
      </c>
      <c r="M125" s="38">
        <v>42688</v>
      </c>
      <c r="N125">
        <v>1</v>
      </c>
      <c r="O125">
        <v>1</v>
      </c>
      <c r="P125">
        <v>0</v>
      </c>
      <c r="Q125">
        <v>0</v>
      </c>
    </row>
    <row r="126" spans="1:17" x14ac:dyDescent="0.3">
      <c r="A126" t="s">
        <v>828</v>
      </c>
      <c r="B126" t="s">
        <v>70</v>
      </c>
      <c r="C126" t="s">
        <v>20</v>
      </c>
      <c r="D126" t="s">
        <v>23</v>
      </c>
      <c r="E126" s="38">
        <v>42688</v>
      </c>
      <c r="F126" t="s">
        <v>171</v>
      </c>
      <c r="G126" t="s">
        <v>23</v>
      </c>
      <c r="H126" t="s">
        <v>754</v>
      </c>
      <c r="I126" t="s">
        <v>171</v>
      </c>
      <c r="J126" t="b">
        <v>1</v>
      </c>
      <c r="K126" t="b">
        <v>1</v>
      </c>
      <c r="L126" t="b">
        <v>0</v>
      </c>
      <c r="N126">
        <v>1</v>
      </c>
      <c r="O126">
        <v>0</v>
      </c>
      <c r="P126">
        <v>0</v>
      </c>
      <c r="Q126">
        <v>0</v>
      </c>
    </row>
    <row r="127" spans="1:17" x14ac:dyDescent="0.3">
      <c r="A127" t="s">
        <v>829</v>
      </c>
      <c r="B127" t="s">
        <v>802</v>
      </c>
      <c r="C127" t="s">
        <v>23</v>
      </c>
      <c r="D127" t="s">
        <v>23</v>
      </c>
      <c r="E127" s="38">
        <v>42686</v>
      </c>
      <c r="F127" t="s">
        <v>171</v>
      </c>
      <c r="G127" t="s">
        <v>23</v>
      </c>
      <c r="H127" t="s">
        <v>756</v>
      </c>
      <c r="I127" t="s">
        <v>171</v>
      </c>
      <c r="J127" t="b">
        <v>1</v>
      </c>
      <c r="K127" t="b">
        <v>0</v>
      </c>
      <c r="L127" t="b">
        <v>0</v>
      </c>
      <c r="N127">
        <v>1</v>
      </c>
      <c r="O127">
        <v>0</v>
      </c>
      <c r="P127">
        <v>0</v>
      </c>
      <c r="Q127">
        <v>0</v>
      </c>
    </row>
    <row r="128" spans="1:17" x14ac:dyDescent="0.3">
      <c r="A128" t="s">
        <v>348</v>
      </c>
      <c r="B128" t="s">
        <v>130</v>
      </c>
      <c r="C128" t="s">
        <v>22</v>
      </c>
      <c r="D128" t="s">
        <v>22</v>
      </c>
      <c r="E128" s="38">
        <v>42686</v>
      </c>
      <c r="F128" t="s">
        <v>135</v>
      </c>
      <c r="G128" t="s">
        <v>22</v>
      </c>
      <c r="H128" t="s">
        <v>750</v>
      </c>
      <c r="I128" t="s">
        <v>135</v>
      </c>
      <c r="J128" t="b">
        <v>0</v>
      </c>
      <c r="K128" t="b">
        <v>0</v>
      </c>
      <c r="L128" t="b">
        <v>0</v>
      </c>
      <c r="M128" s="38">
        <v>42686</v>
      </c>
      <c r="N128">
        <v>1</v>
      </c>
      <c r="O128">
        <v>1</v>
      </c>
      <c r="P128">
        <v>0</v>
      </c>
      <c r="Q128">
        <v>1</v>
      </c>
    </row>
    <row r="129" spans="1:17" x14ac:dyDescent="0.3">
      <c r="A129" t="s">
        <v>830</v>
      </c>
      <c r="B129" t="s">
        <v>109</v>
      </c>
      <c r="C129" t="s">
        <v>24</v>
      </c>
      <c r="D129" t="s">
        <v>21</v>
      </c>
      <c r="E129" s="38">
        <v>42679</v>
      </c>
      <c r="J129" t="b">
        <v>0</v>
      </c>
      <c r="K129" t="b">
        <v>1</v>
      </c>
      <c r="L129" t="b">
        <v>0</v>
      </c>
      <c r="N129">
        <v>1</v>
      </c>
      <c r="O129">
        <v>0</v>
      </c>
      <c r="P129">
        <v>0</v>
      </c>
      <c r="Q129">
        <v>0</v>
      </c>
    </row>
    <row r="130" spans="1:17" x14ac:dyDescent="0.3">
      <c r="A130" t="s">
        <v>831</v>
      </c>
      <c r="B130" t="s">
        <v>77</v>
      </c>
      <c r="C130" t="s">
        <v>20</v>
      </c>
      <c r="D130" t="s">
        <v>20</v>
      </c>
      <c r="E130" s="38">
        <v>42688</v>
      </c>
      <c r="F130" t="s">
        <v>149</v>
      </c>
      <c r="G130" t="s">
        <v>20</v>
      </c>
      <c r="H130" t="s">
        <v>769</v>
      </c>
      <c r="I130" t="s">
        <v>265</v>
      </c>
      <c r="J130" t="b">
        <v>0</v>
      </c>
      <c r="K130" t="b">
        <v>1</v>
      </c>
      <c r="L130" t="b">
        <v>0</v>
      </c>
      <c r="N130">
        <v>1</v>
      </c>
      <c r="O130">
        <v>0</v>
      </c>
      <c r="P130">
        <v>0</v>
      </c>
      <c r="Q130">
        <v>0</v>
      </c>
    </row>
    <row r="131" spans="1:17" x14ac:dyDescent="0.3">
      <c r="A131" t="s">
        <v>832</v>
      </c>
      <c r="B131" t="s">
        <v>67</v>
      </c>
      <c r="C131" t="s">
        <v>26</v>
      </c>
      <c r="D131" t="s">
        <v>22</v>
      </c>
      <c r="E131" s="38">
        <v>42686</v>
      </c>
      <c r="F131" t="s">
        <v>150</v>
      </c>
      <c r="G131" t="s">
        <v>22</v>
      </c>
      <c r="H131" t="s">
        <v>754</v>
      </c>
      <c r="I131" t="s">
        <v>150</v>
      </c>
      <c r="J131" t="b">
        <v>1</v>
      </c>
      <c r="K131" t="b">
        <v>1</v>
      </c>
      <c r="L131" t="b">
        <v>0</v>
      </c>
      <c r="N131">
        <v>1</v>
      </c>
      <c r="O131">
        <v>0</v>
      </c>
      <c r="P131">
        <v>0</v>
      </c>
      <c r="Q131">
        <v>0</v>
      </c>
    </row>
    <row r="132" spans="1:17" x14ac:dyDescent="0.3">
      <c r="A132" t="s">
        <v>833</v>
      </c>
      <c r="B132" t="s">
        <v>80</v>
      </c>
      <c r="C132" t="s">
        <v>23</v>
      </c>
      <c r="D132" t="s">
        <v>23</v>
      </c>
      <c r="E132" s="38">
        <v>42686</v>
      </c>
      <c r="H132" t="s">
        <v>769</v>
      </c>
      <c r="I132" t="s">
        <v>265</v>
      </c>
      <c r="J132" t="b">
        <v>0</v>
      </c>
      <c r="K132" t="b">
        <v>1</v>
      </c>
      <c r="L132" t="b">
        <v>0</v>
      </c>
      <c r="N132">
        <v>1</v>
      </c>
      <c r="O132">
        <v>0</v>
      </c>
      <c r="P132">
        <v>0</v>
      </c>
      <c r="Q132">
        <v>0</v>
      </c>
    </row>
    <row r="133" spans="1:17" x14ac:dyDescent="0.3">
      <c r="A133" t="s">
        <v>834</v>
      </c>
      <c r="B133" t="s">
        <v>129</v>
      </c>
      <c r="C133" t="s">
        <v>20</v>
      </c>
      <c r="D133" t="s">
        <v>20</v>
      </c>
      <c r="E133" s="38">
        <v>42689</v>
      </c>
      <c r="F133" t="s">
        <v>147</v>
      </c>
      <c r="G133" t="s">
        <v>20</v>
      </c>
      <c r="H133" t="s">
        <v>754</v>
      </c>
      <c r="I133" t="s">
        <v>147</v>
      </c>
      <c r="J133" t="b">
        <v>0</v>
      </c>
      <c r="K133" t="b">
        <v>1</v>
      </c>
      <c r="L133" t="b">
        <v>0</v>
      </c>
      <c r="N133">
        <v>1</v>
      </c>
      <c r="O133">
        <v>0</v>
      </c>
      <c r="P133">
        <v>0</v>
      </c>
      <c r="Q133">
        <v>0</v>
      </c>
    </row>
    <row r="134" spans="1:17" x14ac:dyDescent="0.3">
      <c r="A134" t="s">
        <v>575</v>
      </c>
      <c r="B134" t="s">
        <v>99</v>
      </c>
      <c r="C134" t="s">
        <v>24</v>
      </c>
      <c r="D134" t="s">
        <v>21</v>
      </c>
      <c r="E134" s="38">
        <v>42688</v>
      </c>
      <c r="F134" t="s">
        <v>160</v>
      </c>
      <c r="G134" t="s">
        <v>21</v>
      </c>
      <c r="H134" t="s">
        <v>750</v>
      </c>
      <c r="I134" t="s">
        <v>160</v>
      </c>
      <c r="J134" t="b">
        <v>1</v>
      </c>
      <c r="K134" t="b">
        <v>0</v>
      </c>
      <c r="L134" t="b">
        <v>0</v>
      </c>
      <c r="M134" s="38">
        <v>42688</v>
      </c>
      <c r="N134">
        <v>1</v>
      </c>
      <c r="O134">
        <v>1</v>
      </c>
      <c r="P134">
        <v>0</v>
      </c>
      <c r="Q134">
        <v>1</v>
      </c>
    </row>
    <row r="135" spans="1:17" x14ac:dyDescent="0.3">
      <c r="A135" t="s">
        <v>835</v>
      </c>
      <c r="B135" t="s">
        <v>101</v>
      </c>
      <c r="C135" t="s">
        <v>20</v>
      </c>
      <c r="D135" t="s">
        <v>20</v>
      </c>
      <c r="E135" s="38">
        <v>42688</v>
      </c>
      <c r="F135" t="s">
        <v>147</v>
      </c>
      <c r="G135" t="s">
        <v>20</v>
      </c>
      <c r="H135" t="s">
        <v>742</v>
      </c>
      <c r="J135" t="b">
        <v>1</v>
      </c>
      <c r="K135" t="b">
        <v>0</v>
      </c>
      <c r="L135" t="b">
        <v>1</v>
      </c>
      <c r="N135">
        <v>1</v>
      </c>
      <c r="O135">
        <v>0</v>
      </c>
      <c r="P135">
        <v>0</v>
      </c>
      <c r="Q135">
        <v>0</v>
      </c>
    </row>
    <row r="136" spans="1:17" x14ac:dyDescent="0.3">
      <c r="A136" t="s">
        <v>836</v>
      </c>
      <c r="B136" t="s">
        <v>121</v>
      </c>
      <c r="C136" t="s">
        <v>26</v>
      </c>
      <c r="D136" t="s">
        <v>26</v>
      </c>
      <c r="E136" s="38">
        <v>42690</v>
      </c>
      <c r="F136" t="s">
        <v>150</v>
      </c>
      <c r="G136" t="s">
        <v>22</v>
      </c>
      <c r="H136" t="s">
        <v>762</v>
      </c>
      <c r="I136" t="s">
        <v>150</v>
      </c>
      <c r="J136" t="b">
        <v>1</v>
      </c>
      <c r="K136" t="b">
        <v>0</v>
      </c>
      <c r="L136" t="b">
        <v>0</v>
      </c>
      <c r="N136">
        <v>1</v>
      </c>
      <c r="O136">
        <v>0</v>
      </c>
      <c r="P136">
        <v>0</v>
      </c>
      <c r="Q136">
        <v>0</v>
      </c>
    </row>
    <row r="137" spans="1:17" x14ac:dyDescent="0.3">
      <c r="A137" t="s">
        <v>837</v>
      </c>
      <c r="B137" t="s">
        <v>45</v>
      </c>
      <c r="C137" t="s">
        <v>20</v>
      </c>
      <c r="D137" t="s">
        <v>20</v>
      </c>
      <c r="E137" s="38">
        <v>42690</v>
      </c>
      <c r="F137" t="s">
        <v>147</v>
      </c>
      <c r="G137" t="s">
        <v>20</v>
      </c>
      <c r="J137" t="b">
        <v>0</v>
      </c>
      <c r="K137" t="b">
        <v>1</v>
      </c>
      <c r="L137" t="b">
        <v>1</v>
      </c>
      <c r="M137" s="38">
        <v>42626</v>
      </c>
      <c r="N137">
        <v>1</v>
      </c>
      <c r="O137">
        <v>0</v>
      </c>
      <c r="P137">
        <v>0</v>
      </c>
      <c r="Q137">
        <v>0</v>
      </c>
    </row>
    <row r="138" spans="1:17" x14ac:dyDescent="0.3">
      <c r="A138" t="s">
        <v>838</v>
      </c>
      <c r="B138" t="s">
        <v>112</v>
      </c>
      <c r="C138" t="s">
        <v>23</v>
      </c>
      <c r="D138" t="s">
        <v>23</v>
      </c>
      <c r="E138" s="38">
        <v>42689</v>
      </c>
      <c r="F138" t="s">
        <v>141</v>
      </c>
      <c r="G138" t="s">
        <v>23</v>
      </c>
      <c r="H138" t="s">
        <v>742</v>
      </c>
      <c r="J138" t="b">
        <v>0</v>
      </c>
      <c r="K138" t="b">
        <v>1</v>
      </c>
      <c r="L138" t="b">
        <v>1</v>
      </c>
      <c r="N138">
        <v>0.2</v>
      </c>
      <c r="O138">
        <v>0</v>
      </c>
      <c r="P138">
        <v>0</v>
      </c>
      <c r="Q138">
        <v>0</v>
      </c>
    </row>
    <row r="139" spans="1:17" x14ac:dyDescent="0.3">
      <c r="A139" t="s">
        <v>839</v>
      </c>
      <c r="B139" t="s">
        <v>77</v>
      </c>
      <c r="C139" t="s">
        <v>20</v>
      </c>
      <c r="D139" t="s">
        <v>20</v>
      </c>
      <c r="E139" s="38">
        <v>42688</v>
      </c>
      <c r="F139" t="s">
        <v>149</v>
      </c>
      <c r="G139" t="s">
        <v>20</v>
      </c>
      <c r="J139" t="b">
        <v>1</v>
      </c>
      <c r="K139" t="b">
        <v>1</v>
      </c>
      <c r="L139" t="b">
        <v>0</v>
      </c>
      <c r="N139">
        <v>1</v>
      </c>
      <c r="O139">
        <v>0</v>
      </c>
      <c r="P139">
        <v>0</v>
      </c>
      <c r="Q139">
        <v>0</v>
      </c>
    </row>
    <row r="140" spans="1:17" x14ac:dyDescent="0.3">
      <c r="A140" t="s">
        <v>840</v>
      </c>
      <c r="B140" t="s">
        <v>122</v>
      </c>
      <c r="C140" t="s">
        <v>23</v>
      </c>
      <c r="D140" t="s">
        <v>23</v>
      </c>
      <c r="E140" s="38">
        <v>42688</v>
      </c>
      <c r="F140" t="s">
        <v>148</v>
      </c>
      <c r="G140" t="s">
        <v>23</v>
      </c>
      <c r="H140" t="s">
        <v>760</v>
      </c>
      <c r="I140" t="s">
        <v>148</v>
      </c>
      <c r="J140" t="b">
        <v>0</v>
      </c>
      <c r="K140" t="b">
        <v>0</v>
      </c>
      <c r="L140" t="b">
        <v>0</v>
      </c>
      <c r="N140">
        <v>1</v>
      </c>
      <c r="O140">
        <v>0</v>
      </c>
      <c r="P140">
        <v>0</v>
      </c>
      <c r="Q140">
        <v>0</v>
      </c>
    </row>
    <row r="141" spans="1:17" x14ac:dyDescent="0.3">
      <c r="A141" t="s">
        <v>841</v>
      </c>
      <c r="B141" t="s">
        <v>78</v>
      </c>
      <c r="C141" t="s">
        <v>20</v>
      </c>
      <c r="D141" t="s">
        <v>23</v>
      </c>
      <c r="E141" s="38">
        <v>42689</v>
      </c>
      <c r="J141" t="b">
        <v>0</v>
      </c>
      <c r="K141" t="b">
        <v>1</v>
      </c>
      <c r="L141" t="b">
        <v>0</v>
      </c>
      <c r="N141">
        <v>1</v>
      </c>
      <c r="O141">
        <v>0</v>
      </c>
      <c r="P141">
        <v>0</v>
      </c>
      <c r="Q141">
        <v>0</v>
      </c>
    </row>
    <row r="142" spans="1:17" x14ac:dyDescent="0.3">
      <c r="A142" t="s">
        <v>842</v>
      </c>
      <c r="B142" t="s">
        <v>129</v>
      </c>
      <c r="C142" t="s">
        <v>20</v>
      </c>
      <c r="D142" t="s">
        <v>20</v>
      </c>
      <c r="E142" s="38">
        <v>42686</v>
      </c>
      <c r="J142" t="b">
        <v>0</v>
      </c>
      <c r="K142" t="b">
        <v>1</v>
      </c>
      <c r="L142" t="b">
        <v>0</v>
      </c>
      <c r="N142">
        <v>1</v>
      </c>
      <c r="O142">
        <v>0</v>
      </c>
      <c r="P142">
        <v>0</v>
      </c>
      <c r="Q142">
        <v>0</v>
      </c>
    </row>
    <row r="143" spans="1:17" x14ac:dyDescent="0.3">
      <c r="A143" t="s">
        <v>843</v>
      </c>
      <c r="B143" t="s">
        <v>121</v>
      </c>
      <c r="C143" t="s">
        <v>26</v>
      </c>
      <c r="D143" t="s">
        <v>26</v>
      </c>
      <c r="E143" s="38">
        <v>42688</v>
      </c>
      <c r="F143" t="s">
        <v>146</v>
      </c>
      <c r="G143" t="s">
        <v>26</v>
      </c>
      <c r="H143" t="s">
        <v>742</v>
      </c>
      <c r="I143" t="s">
        <v>146</v>
      </c>
      <c r="J143" t="b">
        <v>1</v>
      </c>
      <c r="K143" t="b">
        <v>1</v>
      </c>
      <c r="L143" t="b">
        <v>1</v>
      </c>
      <c r="N143">
        <v>1</v>
      </c>
      <c r="O143">
        <v>0</v>
      </c>
      <c r="P143">
        <v>0</v>
      </c>
      <c r="Q143">
        <v>0</v>
      </c>
    </row>
    <row r="144" spans="1:17" x14ac:dyDescent="0.3">
      <c r="A144" t="s">
        <v>844</v>
      </c>
      <c r="D144" t="s">
        <v>26</v>
      </c>
      <c r="E144" s="38">
        <v>42686</v>
      </c>
      <c r="F144" t="s">
        <v>150</v>
      </c>
      <c r="G144" t="s">
        <v>22</v>
      </c>
      <c r="H144" t="s">
        <v>756</v>
      </c>
      <c r="I144" t="s">
        <v>255</v>
      </c>
      <c r="J144" t="b">
        <v>1</v>
      </c>
      <c r="K144" t="b">
        <v>1</v>
      </c>
      <c r="L144" t="b">
        <v>0</v>
      </c>
      <c r="N144">
        <v>1</v>
      </c>
      <c r="O144">
        <v>0</v>
      </c>
      <c r="P144">
        <v>0</v>
      </c>
      <c r="Q144">
        <v>0</v>
      </c>
    </row>
    <row r="145" spans="1:17" x14ac:dyDescent="0.3">
      <c r="A145" t="s">
        <v>358</v>
      </c>
      <c r="B145" t="s">
        <v>108</v>
      </c>
      <c r="C145" t="s">
        <v>20</v>
      </c>
      <c r="D145" t="s">
        <v>20</v>
      </c>
      <c r="E145" s="38">
        <v>42684</v>
      </c>
      <c r="H145" t="s">
        <v>750</v>
      </c>
      <c r="I145" t="s">
        <v>149</v>
      </c>
      <c r="J145" t="b">
        <v>1</v>
      </c>
      <c r="K145" t="b">
        <v>0</v>
      </c>
      <c r="L145" t="b">
        <v>0</v>
      </c>
      <c r="M145" s="38">
        <v>42684</v>
      </c>
      <c r="N145">
        <v>1</v>
      </c>
      <c r="O145">
        <v>1</v>
      </c>
      <c r="P145">
        <v>0</v>
      </c>
      <c r="Q145">
        <v>1</v>
      </c>
    </row>
    <row r="146" spans="1:17" x14ac:dyDescent="0.3">
      <c r="A146" t="s">
        <v>605</v>
      </c>
      <c r="B146" t="s">
        <v>104</v>
      </c>
      <c r="C146" t="s">
        <v>22</v>
      </c>
      <c r="D146" t="s">
        <v>26</v>
      </c>
      <c r="E146" s="38">
        <v>42685</v>
      </c>
      <c r="F146" t="s">
        <v>151</v>
      </c>
      <c r="G146" t="s">
        <v>26</v>
      </c>
      <c r="H146" t="s">
        <v>742</v>
      </c>
      <c r="I146" t="s">
        <v>151</v>
      </c>
      <c r="J146" t="b">
        <v>1</v>
      </c>
      <c r="K146" t="b">
        <v>1</v>
      </c>
      <c r="L146" t="b">
        <v>1</v>
      </c>
      <c r="M146" s="38">
        <v>42677</v>
      </c>
      <c r="N146">
        <v>0.17</v>
      </c>
      <c r="O146">
        <v>0</v>
      </c>
      <c r="P146">
        <v>0</v>
      </c>
      <c r="Q146">
        <v>0</v>
      </c>
    </row>
    <row r="147" spans="1:17" x14ac:dyDescent="0.3">
      <c r="A147" t="s">
        <v>838</v>
      </c>
      <c r="B147" t="s">
        <v>112</v>
      </c>
      <c r="C147" t="s">
        <v>23</v>
      </c>
      <c r="D147" t="s">
        <v>23</v>
      </c>
      <c r="E147" s="38">
        <v>42689</v>
      </c>
      <c r="F147" t="s">
        <v>169</v>
      </c>
      <c r="G147" t="s">
        <v>23</v>
      </c>
      <c r="H147" t="s">
        <v>754</v>
      </c>
      <c r="I147" t="s">
        <v>169</v>
      </c>
      <c r="J147" t="b">
        <v>0</v>
      </c>
      <c r="K147" t="b">
        <v>1</v>
      </c>
      <c r="L147" t="b">
        <v>0</v>
      </c>
      <c r="N147">
        <v>0.2</v>
      </c>
      <c r="O147">
        <v>0</v>
      </c>
      <c r="P147">
        <v>0</v>
      </c>
      <c r="Q147">
        <v>0</v>
      </c>
    </row>
    <row r="148" spans="1:17" x14ac:dyDescent="0.3">
      <c r="A148" t="s">
        <v>845</v>
      </c>
      <c r="B148" t="s">
        <v>66</v>
      </c>
      <c r="C148" t="s">
        <v>25</v>
      </c>
      <c r="D148" t="s">
        <v>25</v>
      </c>
      <c r="E148" s="38">
        <v>42688</v>
      </c>
      <c r="J148" t="b">
        <v>0</v>
      </c>
      <c r="K148" t="b">
        <v>1</v>
      </c>
      <c r="L148" t="b">
        <v>0</v>
      </c>
      <c r="N148">
        <v>1</v>
      </c>
      <c r="O148">
        <v>0</v>
      </c>
      <c r="P148">
        <v>0</v>
      </c>
      <c r="Q148">
        <v>0</v>
      </c>
    </row>
    <row r="149" spans="1:17" x14ac:dyDescent="0.3">
      <c r="A149" t="s">
        <v>846</v>
      </c>
      <c r="B149" t="s">
        <v>91</v>
      </c>
      <c r="C149" t="s">
        <v>25</v>
      </c>
      <c r="D149" t="s">
        <v>25</v>
      </c>
      <c r="E149" s="38">
        <v>42689</v>
      </c>
      <c r="F149" t="s">
        <v>136</v>
      </c>
      <c r="G149" t="s">
        <v>25</v>
      </c>
      <c r="H149" t="s">
        <v>742</v>
      </c>
      <c r="I149" t="s">
        <v>136</v>
      </c>
      <c r="J149" t="b">
        <v>0</v>
      </c>
      <c r="K149" t="b">
        <v>1</v>
      </c>
      <c r="L149" t="b">
        <v>1</v>
      </c>
      <c r="M149" s="38">
        <v>42578</v>
      </c>
      <c r="N149">
        <v>1</v>
      </c>
      <c r="O149">
        <v>0</v>
      </c>
      <c r="P149">
        <v>0</v>
      </c>
      <c r="Q149">
        <v>0</v>
      </c>
    </row>
    <row r="150" spans="1:17" x14ac:dyDescent="0.3">
      <c r="A150" t="s">
        <v>847</v>
      </c>
      <c r="B150" t="s">
        <v>124</v>
      </c>
      <c r="C150" t="s">
        <v>23</v>
      </c>
      <c r="D150" t="s">
        <v>23</v>
      </c>
      <c r="E150" s="38">
        <v>42685</v>
      </c>
      <c r="F150" t="s">
        <v>168</v>
      </c>
      <c r="G150" t="s">
        <v>23</v>
      </c>
      <c r="J150" t="b">
        <v>1</v>
      </c>
      <c r="K150" t="b">
        <v>1</v>
      </c>
      <c r="L150" t="b">
        <v>1</v>
      </c>
      <c r="N150">
        <v>1</v>
      </c>
      <c r="O150">
        <v>0</v>
      </c>
      <c r="P150">
        <v>0</v>
      </c>
      <c r="Q150">
        <v>0</v>
      </c>
    </row>
    <row r="151" spans="1:17" x14ac:dyDescent="0.3">
      <c r="A151" t="s">
        <v>456</v>
      </c>
      <c r="B151" t="s">
        <v>118</v>
      </c>
      <c r="C151" t="s">
        <v>22</v>
      </c>
      <c r="D151" t="s">
        <v>22</v>
      </c>
      <c r="E151" s="38">
        <v>42686</v>
      </c>
      <c r="J151" t="b">
        <v>1</v>
      </c>
      <c r="K151" t="b">
        <v>1</v>
      </c>
      <c r="L151" t="b">
        <v>1</v>
      </c>
      <c r="M151" s="38">
        <v>42686</v>
      </c>
      <c r="N151">
        <v>0.5</v>
      </c>
      <c r="O151">
        <v>0</v>
      </c>
      <c r="P151">
        <v>0</v>
      </c>
      <c r="Q151">
        <v>0</v>
      </c>
    </row>
    <row r="152" spans="1:17" x14ac:dyDescent="0.3">
      <c r="A152" t="s">
        <v>343</v>
      </c>
      <c r="B152" t="s">
        <v>47</v>
      </c>
      <c r="C152" t="s">
        <v>20</v>
      </c>
      <c r="D152" t="s">
        <v>20</v>
      </c>
      <c r="E152" s="38">
        <v>42685</v>
      </c>
      <c r="F152" t="s">
        <v>152</v>
      </c>
      <c r="G152" t="s">
        <v>20</v>
      </c>
      <c r="H152" t="s">
        <v>750</v>
      </c>
      <c r="J152" t="b">
        <v>1</v>
      </c>
      <c r="K152" t="b">
        <v>0</v>
      </c>
      <c r="L152" t="b">
        <v>0</v>
      </c>
      <c r="M152" s="38">
        <v>42685</v>
      </c>
      <c r="N152">
        <v>1</v>
      </c>
      <c r="O152">
        <v>1</v>
      </c>
      <c r="P152">
        <v>0</v>
      </c>
      <c r="Q152">
        <v>1</v>
      </c>
    </row>
    <row r="153" spans="1:17" x14ac:dyDescent="0.3">
      <c r="A153" t="s">
        <v>459</v>
      </c>
      <c r="B153" t="s">
        <v>118</v>
      </c>
      <c r="C153" t="s">
        <v>22</v>
      </c>
      <c r="D153" t="s">
        <v>22</v>
      </c>
      <c r="E153" s="38">
        <v>42690</v>
      </c>
      <c r="F153" t="s">
        <v>172</v>
      </c>
      <c r="G153" t="s">
        <v>22</v>
      </c>
      <c r="H153" t="s">
        <v>742</v>
      </c>
      <c r="I153" t="s">
        <v>172</v>
      </c>
      <c r="J153" t="b">
        <v>1</v>
      </c>
      <c r="K153" t="b">
        <v>1</v>
      </c>
      <c r="L153" t="b">
        <v>1</v>
      </c>
      <c r="M153" s="38">
        <v>42691</v>
      </c>
      <c r="N153">
        <v>1</v>
      </c>
      <c r="O153">
        <v>0</v>
      </c>
      <c r="P153">
        <v>0</v>
      </c>
      <c r="Q153">
        <v>0</v>
      </c>
    </row>
    <row r="154" spans="1:17" x14ac:dyDescent="0.3">
      <c r="A154" t="s">
        <v>848</v>
      </c>
      <c r="B154" t="s">
        <v>67</v>
      </c>
      <c r="C154" t="s">
        <v>26</v>
      </c>
      <c r="D154" t="s">
        <v>22</v>
      </c>
      <c r="E154" s="38">
        <v>42685</v>
      </c>
      <c r="F154" t="s">
        <v>135</v>
      </c>
      <c r="G154" t="s">
        <v>22</v>
      </c>
      <c r="J154" t="b">
        <v>1</v>
      </c>
      <c r="K154" t="b">
        <v>1</v>
      </c>
      <c r="L154" t="b">
        <v>0</v>
      </c>
      <c r="N154">
        <v>1</v>
      </c>
      <c r="O154">
        <v>0</v>
      </c>
      <c r="P154">
        <v>0</v>
      </c>
      <c r="Q154">
        <v>0</v>
      </c>
    </row>
    <row r="155" spans="1:17" x14ac:dyDescent="0.3">
      <c r="A155" t="s">
        <v>849</v>
      </c>
      <c r="B155" t="s">
        <v>55</v>
      </c>
      <c r="C155" t="s">
        <v>20</v>
      </c>
      <c r="D155" t="s">
        <v>23</v>
      </c>
      <c r="E155" s="38">
        <v>42690</v>
      </c>
      <c r="J155" t="b">
        <v>0</v>
      </c>
      <c r="K155" t="b">
        <v>1</v>
      </c>
      <c r="L155" t="b">
        <v>0</v>
      </c>
      <c r="N155">
        <v>1</v>
      </c>
      <c r="O155">
        <v>0</v>
      </c>
      <c r="P155">
        <v>0</v>
      </c>
      <c r="Q155">
        <v>0</v>
      </c>
    </row>
    <row r="156" spans="1:17" x14ac:dyDescent="0.3">
      <c r="A156" t="s">
        <v>850</v>
      </c>
      <c r="B156" t="s">
        <v>63</v>
      </c>
      <c r="C156" t="s">
        <v>26</v>
      </c>
      <c r="D156" t="s">
        <v>22</v>
      </c>
      <c r="E156" s="38">
        <v>42686</v>
      </c>
      <c r="J156" t="b">
        <v>0</v>
      </c>
      <c r="K156" t="b">
        <v>1</v>
      </c>
      <c r="L156" t="b">
        <v>0</v>
      </c>
      <c r="N156">
        <v>1</v>
      </c>
      <c r="O156">
        <v>0</v>
      </c>
      <c r="P156">
        <v>0</v>
      </c>
      <c r="Q156">
        <v>0</v>
      </c>
    </row>
    <row r="157" spans="1:17" x14ac:dyDescent="0.3">
      <c r="A157" t="s">
        <v>851</v>
      </c>
      <c r="B157" t="s">
        <v>132</v>
      </c>
      <c r="C157" t="s">
        <v>20</v>
      </c>
      <c r="D157" t="s">
        <v>20</v>
      </c>
      <c r="E157" s="38">
        <v>42686</v>
      </c>
      <c r="F157" t="s">
        <v>64</v>
      </c>
      <c r="G157" t="s">
        <v>20</v>
      </c>
      <c r="H157" t="s">
        <v>754</v>
      </c>
      <c r="I157" t="s">
        <v>64</v>
      </c>
      <c r="J157" t="b">
        <v>0</v>
      </c>
      <c r="K157" t="b">
        <v>1</v>
      </c>
      <c r="L157" t="b">
        <v>0</v>
      </c>
      <c r="N157">
        <v>1</v>
      </c>
      <c r="O157">
        <v>0</v>
      </c>
      <c r="P157">
        <v>0</v>
      </c>
      <c r="Q157">
        <v>0</v>
      </c>
    </row>
    <row r="158" spans="1:17" x14ac:dyDescent="0.3">
      <c r="A158" t="s">
        <v>633</v>
      </c>
      <c r="B158" t="s">
        <v>68</v>
      </c>
      <c r="C158" t="s">
        <v>25</v>
      </c>
      <c r="D158" t="s">
        <v>25</v>
      </c>
      <c r="E158" s="38">
        <v>42685</v>
      </c>
      <c r="F158" t="s">
        <v>165</v>
      </c>
      <c r="G158" t="s">
        <v>25</v>
      </c>
      <c r="H158" t="s">
        <v>749</v>
      </c>
      <c r="I158" t="s">
        <v>165</v>
      </c>
      <c r="J158" t="b">
        <v>1</v>
      </c>
      <c r="K158" t="b">
        <v>1</v>
      </c>
      <c r="L158" t="b">
        <v>0</v>
      </c>
      <c r="M158" s="38">
        <v>42685</v>
      </c>
      <c r="N158">
        <v>1</v>
      </c>
      <c r="O158">
        <v>1</v>
      </c>
      <c r="P158">
        <v>0</v>
      </c>
      <c r="Q158">
        <v>0</v>
      </c>
    </row>
    <row r="159" spans="1:17" x14ac:dyDescent="0.3">
      <c r="A159" t="s">
        <v>852</v>
      </c>
      <c r="B159" t="s">
        <v>83</v>
      </c>
      <c r="C159" t="s">
        <v>25</v>
      </c>
      <c r="D159" t="s">
        <v>25</v>
      </c>
      <c r="E159" s="38">
        <v>42689</v>
      </c>
      <c r="J159" t="b">
        <v>0</v>
      </c>
      <c r="K159" t="b">
        <v>1</v>
      </c>
      <c r="L159" t="b">
        <v>1</v>
      </c>
      <c r="N159">
        <v>0.5</v>
      </c>
      <c r="O159">
        <v>0</v>
      </c>
      <c r="P159">
        <v>0</v>
      </c>
      <c r="Q159">
        <v>0</v>
      </c>
    </row>
    <row r="160" spans="1:17" x14ac:dyDescent="0.3">
      <c r="A160" t="s">
        <v>349</v>
      </c>
      <c r="B160" t="s">
        <v>46</v>
      </c>
      <c r="C160" t="s">
        <v>20</v>
      </c>
      <c r="D160" t="s">
        <v>23</v>
      </c>
      <c r="E160" s="38">
        <v>42689</v>
      </c>
      <c r="F160" t="s">
        <v>147</v>
      </c>
      <c r="G160" t="s">
        <v>20</v>
      </c>
      <c r="H160" t="s">
        <v>746</v>
      </c>
      <c r="I160" t="s">
        <v>147</v>
      </c>
      <c r="J160" t="b">
        <v>1</v>
      </c>
      <c r="K160" t="b">
        <v>0</v>
      </c>
      <c r="L160" t="b">
        <v>0</v>
      </c>
      <c r="M160" s="38">
        <v>42689</v>
      </c>
      <c r="N160">
        <v>1</v>
      </c>
      <c r="O160">
        <v>1</v>
      </c>
      <c r="P160">
        <v>1</v>
      </c>
      <c r="Q160">
        <v>1</v>
      </c>
    </row>
    <row r="161" spans="1:17" x14ac:dyDescent="0.3">
      <c r="A161" t="s">
        <v>513</v>
      </c>
      <c r="D161" t="s">
        <v>26</v>
      </c>
      <c r="E161" s="38">
        <v>42682</v>
      </c>
      <c r="F161" t="s">
        <v>137</v>
      </c>
      <c r="G161" t="s">
        <v>26</v>
      </c>
      <c r="H161" t="s">
        <v>742</v>
      </c>
      <c r="I161" t="s">
        <v>137</v>
      </c>
      <c r="J161" t="b">
        <v>0</v>
      </c>
      <c r="K161" t="b">
        <v>1</v>
      </c>
      <c r="L161" t="b">
        <v>1</v>
      </c>
      <c r="M161" s="38">
        <v>42682</v>
      </c>
      <c r="N161">
        <v>0.33</v>
      </c>
      <c r="O161">
        <v>0</v>
      </c>
      <c r="P161">
        <v>0</v>
      </c>
      <c r="Q161">
        <v>0</v>
      </c>
    </row>
    <row r="162" spans="1:17" x14ac:dyDescent="0.3">
      <c r="A162" t="s">
        <v>853</v>
      </c>
      <c r="B162" t="s">
        <v>67</v>
      </c>
      <c r="C162" t="s">
        <v>26</v>
      </c>
      <c r="D162" t="s">
        <v>26</v>
      </c>
      <c r="E162" s="38">
        <v>42688</v>
      </c>
      <c r="F162" t="s">
        <v>150</v>
      </c>
      <c r="G162" t="s">
        <v>22</v>
      </c>
      <c r="H162" t="s">
        <v>742</v>
      </c>
      <c r="I162" t="s">
        <v>150</v>
      </c>
      <c r="J162" t="b">
        <v>0</v>
      </c>
      <c r="K162" t="b">
        <v>1</v>
      </c>
      <c r="L162" t="b">
        <v>1</v>
      </c>
      <c r="N162">
        <v>0.2</v>
      </c>
      <c r="O162">
        <v>0</v>
      </c>
      <c r="P162">
        <v>0</v>
      </c>
      <c r="Q162">
        <v>0</v>
      </c>
    </row>
    <row r="163" spans="1:17" x14ac:dyDescent="0.3">
      <c r="A163" t="s">
        <v>854</v>
      </c>
      <c r="D163" t="s">
        <v>23</v>
      </c>
      <c r="E163" s="38">
        <v>42683</v>
      </c>
      <c r="F163" t="s">
        <v>163</v>
      </c>
      <c r="G163" t="s">
        <v>23</v>
      </c>
      <c r="H163" t="s">
        <v>769</v>
      </c>
      <c r="I163" t="s">
        <v>265</v>
      </c>
      <c r="J163" t="b">
        <v>0</v>
      </c>
      <c r="K163" t="b">
        <v>1</v>
      </c>
      <c r="L163" t="b">
        <v>0</v>
      </c>
      <c r="N163">
        <v>1</v>
      </c>
      <c r="O163">
        <v>0</v>
      </c>
      <c r="P163">
        <v>0</v>
      </c>
      <c r="Q163">
        <v>0</v>
      </c>
    </row>
    <row r="164" spans="1:17" x14ac:dyDescent="0.3">
      <c r="A164" t="s">
        <v>855</v>
      </c>
      <c r="B164" t="s">
        <v>74</v>
      </c>
      <c r="C164" t="s">
        <v>20</v>
      </c>
      <c r="D164" t="s">
        <v>20</v>
      </c>
      <c r="E164" s="38">
        <v>42686</v>
      </c>
      <c r="J164" t="b">
        <v>0</v>
      </c>
      <c r="K164" t="b">
        <v>1</v>
      </c>
      <c r="L164" t="b">
        <v>0</v>
      </c>
      <c r="N164">
        <v>1</v>
      </c>
      <c r="O164">
        <v>0</v>
      </c>
      <c r="P164">
        <v>0</v>
      </c>
      <c r="Q164">
        <v>0</v>
      </c>
    </row>
    <row r="165" spans="1:17" x14ac:dyDescent="0.3">
      <c r="A165" t="s">
        <v>361</v>
      </c>
      <c r="B165" t="s">
        <v>111</v>
      </c>
      <c r="C165" t="s">
        <v>23</v>
      </c>
      <c r="D165" t="s">
        <v>23</v>
      </c>
      <c r="E165" s="38">
        <v>42685</v>
      </c>
      <c r="F165" t="s">
        <v>171</v>
      </c>
      <c r="G165" t="s">
        <v>23</v>
      </c>
      <c r="H165" t="s">
        <v>742</v>
      </c>
      <c r="I165" t="s">
        <v>171</v>
      </c>
      <c r="J165" t="b">
        <v>0</v>
      </c>
      <c r="K165" t="b">
        <v>1</v>
      </c>
      <c r="L165" t="b">
        <v>1</v>
      </c>
      <c r="M165" s="38">
        <v>42688</v>
      </c>
      <c r="N165">
        <v>0.5</v>
      </c>
      <c r="O165">
        <v>0</v>
      </c>
      <c r="P165">
        <v>0</v>
      </c>
      <c r="Q165">
        <v>0</v>
      </c>
    </row>
    <row r="166" spans="1:17" x14ac:dyDescent="0.3">
      <c r="A166" t="s">
        <v>856</v>
      </c>
      <c r="B166" t="s">
        <v>45</v>
      </c>
      <c r="C166" t="s">
        <v>20</v>
      </c>
      <c r="D166" t="s">
        <v>20</v>
      </c>
      <c r="E166" s="38">
        <v>42686</v>
      </c>
      <c r="F166" t="s">
        <v>149</v>
      </c>
      <c r="G166" t="s">
        <v>20</v>
      </c>
      <c r="J166" t="b">
        <v>0</v>
      </c>
      <c r="K166" t="b">
        <v>1</v>
      </c>
      <c r="L166" t="b">
        <v>1</v>
      </c>
      <c r="N166">
        <v>0.33</v>
      </c>
      <c r="O166">
        <v>0</v>
      </c>
      <c r="P166">
        <v>0</v>
      </c>
      <c r="Q166">
        <v>0</v>
      </c>
    </row>
    <row r="167" spans="1:17" x14ac:dyDescent="0.3">
      <c r="A167" t="s">
        <v>483</v>
      </c>
      <c r="B167" t="s">
        <v>66</v>
      </c>
      <c r="C167" t="s">
        <v>25</v>
      </c>
      <c r="D167" t="s">
        <v>25</v>
      </c>
      <c r="E167" s="38">
        <v>42688</v>
      </c>
      <c r="F167" t="s">
        <v>156</v>
      </c>
      <c r="G167" t="s">
        <v>25</v>
      </c>
      <c r="H167" t="s">
        <v>749</v>
      </c>
      <c r="I167" t="s">
        <v>156</v>
      </c>
      <c r="J167" t="b">
        <v>0</v>
      </c>
      <c r="K167" t="b">
        <v>0</v>
      </c>
      <c r="L167" t="b">
        <v>0</v>
      </c>
      <c r="M167" s="38">
        <v>42688</v>
      </c>
      <c r="N167">
        <v>1</v>
      </c>
      <c r="O167">
        <v>1</v>
      </c>
      <c r="P167">
        <v>0</v>
      </c>
      <c r="Q167">
        <v>0</v>
      </c>
    </row>
    <row r="168" spans="1:17" x14ac:dyDescent="0.3">
      <c r="A168" t="s">
        <v>484</v>
      </c>
      <c r="B168" t="s">
        <v>66</v>
      </c>
      <c r="C168" t="s">
        <v>25</v>
      </c>
      <c r="D168" t="s">
        <v>25</v>
      </c>
      <c r="E168" s="38">
        <v>42688</v>
      </c>
      <c r="H168" t="s">
        <v>742</v>
      </c>
      <c r="I168" t="s">
        <v>265</v>
      </c>
      <c r="J168" t="b">
        <v>1</v>
      </c>
      <c r="K168" t="b">
        <v>0</v>
      </c>
      <c r="L168" t="b">
        <v>1</v>
      </c>
      <c r="M168" s="38">
        <v>42691</v>
      </c>
      <c r="N168">
        <v>1</v>
      </c>
      <c r="O168">
        <v>0</v>
      </c>
      <c r="P168">
        <v>0</v>
      </c>
      <c r="Q168">
        <v>0</v>
      </c>
    </row>
    <row r="169" spans="1:17" x14ac:dyDescent="0.3">
      <c r="A169" t="s">
        <v>857</v>
      </c>
      <c r="B169" t="s">
        <v>108</v>
      </c>
      <c r="C169" t="s">
        <v>20</v>
      </c>
      <c r="D169" t="s">
        <v>20</v>
      </c>
      <c r="E169" s="38">
        <v>42676</v>
      </c>
      <c r="F169" t="s">
        <v>152</v>
      </c>
      <c r="G169" t="s">
        <v>20</v>
      </c>
      <c r="J169" t="b">
        <v>0</v>
      </c>
      <c r="K169" t="b">
        <v>1</v>
      </c>
      <c r="L169" t="b">
        <v>0</v>
      </c>
      <c r="N169">
        <v>1</v>
      </c>
      <c r="O169">
        <v>0</v>
      </c>
      <c r="P169">
        <v>0</v>
      </c>
      <c r="Q169">
        <v>0</v>
      </c>
    </row>
    <row r="170" spans="1:17" x14ac:dyDescent="0.3">
      <c r="A170" t="s">
        <v>588</v>
      </c>
      <c r="D170" t="s">
        <v>20</v>
      </c>
      <c r="E170" s="38">
        <v>42679</v>
      </c>
      <c r="F170" t="s">
        <v>171</v>
      </c>
      <c r="G170" t="s">
        <v>23</v>
      </c>
      <c r="H170" t="s">
        <v>858</v>
      </c>
      <c r="I170" t="s">
        <v>171</v>
      </c>
      <c r="J170" t="b">
        <v>1</v>
      </c>
      <c r="K170" t="b">
        <v>0</v>
      </c>
      <c r="L170" t="b">
        <v>0</v>
      </c>
      <c r="M170" s="38">
        <v>42679</v>
      </c>
      <c r="N170">
        <v>0.5</v>
      </c>
      <c r="O170">
        <v>1</v>
      </c>
      <c r="P170">
        <v>0</v>
      </c>
      <c r="Q170">
        <v>0</v>
      </c>
    </row>
    <row r="171" spans="1:17" x14ac:dyDescent="0.3">
      <c r="A171" t="s">
        <v>581</v>
      </c>
      <c r="B171" t="s">
        <v>46</v>
      </c>
      <c r="C171" t="s">
        <v>20</v>
      </c>
      <c r="D171" t="s">
        <v>23</v>
      </c>
      <c r="E171" s="38">
        <v>42669</v>
      </c>
      <c r="F171" t="s">
        <v>168</v>
      </c>
      <c r="G171" t="s">
        <v>23</v>
      </c>
      <c r="H171" t="s">
        <v>771</v>
      </c>
      <c r="I171" t="s">
        <v>168</v>
      </c>
      <c r="J171" t="b">
        <v>1</v>
      </c>
      <c r="K171" t="b">
        <v>0</v>
      </c>
      <c r="L171" t="b">
        <v>0</v>
      </c>
      <c r="M171" s="38">
        <v>42675</v>
      </c>
      <c r="N171">
        <v>0.2</v>
      </c>
      <c r="O171">
        <v>1</v>
      </c>
      <c r="P171">
        <v>0</v>
      </c>
      <c r="Q171">
        <v>0</v>
      </c>
    </row>
    <row r="172" spans="1:17" x14ac:dyDescent="0.3">
      <c r="A172" t="s">
        <v>859</v>
      </c>
      <c r="D172" t="s">
        <v>20</v>
      </c>
      <c r="E172" s="38">
        <v>42683</v>
      </c>
      <c r="F172" t="s">
        <v>173</v>
      </c>
      <c r="G172" t="s">
        <v>20</v>
      </c>
      <c r="H172" t="s">
        <v>754</v>
      </c>
      <c r="I172" t="s">
        <v>149</v>
      </c>
      <c r="J172" t="b">
        <v>1</v>
      </c>
      <c r="K172" t="b">
        <v>1</v>
      </c>
      <c r="L172" t="b">
        <v>0</v>
      </c>
      <c r="N172">
        <v>1</v>
      </c>
      <c r="O172">
        <v>0</v>
      </c>
      <c r="P172">
        <v>0</v>
      </c>
      <c r="Q172">
        <v>0</v>
      </c>
    </row>
    <row r="173" spans="1:17" x14ac:dyDescent="0.3">
      <c r="A173" t="s">
        <v>860</v>
      </c>
      <c r="B173" t="s">
        <v>861</v>
      </c>
      <c r="D173" t="s">
        <v>22</v>
      </c>
      <c r="E173" s="38">
        <v>42686</v>
      </c>
      <c r="J173" t="b">
        <v>0</v>
      </c>
      <c r="K173" t="b">
        <v>1</v>
      </c>
      <c r="L173" t="b">
        <v>0</v>
      </c>
      <c r="N173">
        <v>1</v>
      </c>
      <c r="O173">
        <v>0</v>
      </c>
      <c r="P173">
        <v>0</v>
      </c>
      <c r="Q173">
        <v>0</v>
      </c>
    </row>
    <row r="174" spans="1:17" x14ac:dyDescent="0.3">
      <c r="A174" t="s">
        <v>862</v>
      </c>
      <c r="B174" t="s">
        <v>863</v>
      </c>
      <c r="D174" t="s">
        <v>22</v>
      </c>
      <c r="E174" s="38">
        <v>42690</v>
      </c>
      <c r="F174" t="s">
        <v>142</v>
      </c>
      <c r="G174" t="s">
        <v>22</v>
      </c>
      <c r="H174" t="s">
        <v>762</v>
      </c>
      <c r="I174" t="s">
        <v>142</v>
      </c>
      <c r="J174" t="b">
        <v>0</v>
      </c>
      <c r="K174" t="b">
        <v>0</v>
      </c>
      <c r="L174" t="b">
        <v>0</v>
      </c>
      <c r="N174">
        <v>1</v>
      </c>
      <c r="O174">
        <v>0</v>
      </c>
      <c r="P174">
        <v>0</v>
      </c>
      <c r="Q174">
        <v>0</v>
      </c>
    </row>
    <row r="175" spans="1:17" x14ac:dyDescent="0.3">
      <c r="A175" t="s">
        <v>573</v>
      </c>
      <c r="B175" t="s">
        <v>118</v>
      </c>
      <c r="C175" t="s">
        <v>22</v>
      </c>
      <c r="D175" t="s">
        <v>22</v>
      </c>
      <c r="E175" s="38">
        <v>42683</v>
      </c>
      <c r="F175" t="s">
        <v>142</v>
      </c>
      <c r="G175" t="s">
        <v>22</v>
      </c>
      <c r="H175" t="s">
        <v>760</v>
      </c>
      <c r="I175" t="s">
        <v>142</v>
      </c>
      <c r="J175" t="b">
        <v>1</v>
      </c>
      <c r="K175" t="b">
        <v>1</v>
      </c>
      <c r="L175" t="b">
        <v>1</v>
      </c>
      <c r="M175" s="38">
        <v>42684</v>
      </c>
      <c r="N175">
        <v>0.5</v>
      </c>
      <c r="O175">
        <v>0</v>
      </c>
      <c r="P175">
        <v>0</v>
      </c>
      <c r="Q175">
        <v>0</v>
      </c>
    </row>
    <row r="176" spans="1:17" x14ac:dyDescent="0.3">
      <c r="A176" t="s">
        <v>513</v>
      </c>
      <c r="D176" t="s">
        <v>26</v>
      </c>
      <c r="E176" s="38">
        <v>42682</v>
      </c>
      <c r="F176" t="s">
        <v>150</v>
      </c>
      <c r="G176" t="s">
        <v>22</v>
      </c>
      <c r="H176" t="s">
        <v>750</v>
      </c>
      <c r="I176" t="s">
        <v>150</v>
      </c>
      <c r="J176" t="b">
        <v>1</v>
      </c>
      <c r="K176" t="b">
        <v>0</v>
      </c>
      <c r="L176" t="b">
        <v>0</v>
      </c>
      <c r="M176" s="38">
        <v>42682</v>
      </c>
      <c r="N176">
        <v>0.33</v>
      </c>
      <c r="O176">
        <v>1</v>
      </c>
      <c r="P176">
        <v>0</v>
      </c>
      <c r="Q176">
        <v>1</v>
      </c>
    </row>
    <row r="177" spans="1:17" x14ac:dyDescent="0.3">
      <c r="A177" t="s">
        <v>511</v>
      </c>
      <c r="B177" t="s">
        <v>68</v>
      </c>
      <c r="C177" t="s">
        <v>25</v>
      </c>
      <c r="D177" t="s">
        <v>25</v>
      </c>
      <c r="E177" s="38">
        <v>42684</v>
      </c>
      <c r="F177" t="s">
        <v>156</v>
      </c>
      <c r="G177" t="s">
        <v>25</v>
      </c>
      <c r="H177" t="s">
        <v>760</v>
      </c>
      <c r="I177" t="s">
        <v>165</v>
      </c>
      <c r="J177" t="b">
        <v>1</v>
      </c>
      <c r="K177" t="b">
        <v>0</v>
      </c>
      <c r="L177" t="b">
        <v>0</v>
      </c>
      <c r="M177" s="38">
        <v>42688</v>
      </c>
      <c r="N177">
        <v>0.33</v>
      </c>
      <c r="O177">
        <v>0</v>
      </c>
      <c r="P177">
        <v>0</v>
      </c>
      <c r="Q177">
        <v>0</v>
      </c>
    </row>
    <row r="178" spans="1:17" x14ac:dyDescent="0.3">
      <c r="A178" t="s">
        <v>487</v>
      </c>
      <c r="B178" t="s">
        <v>116</v>
      </c>
      <c r="C178" t="s">
        <v>23</v>
      </c>
      <c r="D178" t="s">
        <v>23</v>
      </c>
      <c r="E178" s="38">
        <v>42614</v>
      </c>
      <c r="F178" t="s">
        <v>161</v>
      </c>
      <c r="G178" t="s">
        <v>23</v>
      </c>
      <c r="J178" t="b">
        <v>0</v>
      </c>
      <c r="K178" t="b">
        <v>1</v>
      </c>
      <c r="L178" t="b">
        <v>1</v>
      </c>
      <c r="M178" s="38">
        <v>42689</v>
      </c>
      <c r="N178">
        <v>0.25</v>
      </c>
      <c r="O178">
        <v>0</v>
      </c>
      <c r="P178">
        <v>0</v>
      </c>
      <c r="Q178">
        <v>0</v>
      </c>
    </row>
    <row r="179" spans="1:17" x14ac:dyDescent="0.3">
      <c r="A179" t="s">
        <v>864</v>
      </c>
      <c r="B179" t="s">
        <v>128</v>
      </c>
      <c r="C179" t="s">
        <v>23</v>
      </c>
      <c r="D179" t="s">
        <v>23</v>
      </c>
      <c r="E179" s="38">
        <v>42683</v>
      </c>
      <c r="F179" t="s">
        <v>141</v>
      </c>
      <c r="G179" t="s">
        <v>23</v>
      </c>
      <c r="H179" t="s">
        <v>762</v>
      </c>
      <c r="I179" t="s">
        <v>141</v>
      </c>
      <c r="J179" t="b">
        <v>0</v>
      </c>
      <c r="K179" t="b">
        <v>0</v>
      </c>
      <c r="L179" t="b">
        <v>0</v>
      </c>
      <c r="N179">
        <v>1</v>
      </c>
      <c r="O179">
        <v>0</v>
      </c>
      <c r="P179">
        <v>0</v>
      </c>
      <c r="Q179">
        <v>0</v>
      </c>
    </row>
    <row r="180" spans="1:17" x14ac:dyDescent="0.3">
      <c r="A180" t="s">
        <v>865</v>
      </c>
      <c r="D180" t="s">
        <v>26</v>
      </c>
      <c r="E180" s="38">
        <v>42685</v>
      </c>
      <c r="J180" t="b">
        <v>0</v>
      </c>
      <c r="K180" t="b">
        <v>1</v>
      </c>
      <c r="L180" t="b">
        <v>0</v>
      </c>
      <c r="N180">
        <v>1</v>
      </c>
      <c r="O180">
        <v>0</v>
      </c>
      <c r="P180">
        <v>0</v>
      </c>
      <c r="Q180">
        <v>0</v>
      </c>
    </row>
    <row r="181" spans="1:17" x14ac:dyDescent="0.3">
      <c r="A181" t="s">
        <v>528</v>
      </c>
      <c r="B181" t="s">
        <v>114</v>
      </c>
      <c r="C181" t="s">
        <v>23</v>
      </c>
      <c r="D181" t="s">
        <v>23</v>
      </c>
      <c r="E181" s="38">
        <v>42683</v>
      </c>
      <c r="F181" t="s">
        <v>141</v>
      </c>
      <c r="G181" t="s">
        <v>23</v>
      </c>
      <c r="H181" t="s">
        <v>750</v>
      </c>
      <c r="I181" t="s">
        <v>141</v>
      </c>
      <c r="J181" t="b">
        <v>1</v>
      </c>
      <c r="K181" t="b">
        <v>0</v>
      </c>
      <c r="L181" t="b">
        <v>0</v>
      </c>
      <c r="M181" s="38">
        <v>42683</v>
      </c>
      <c r="N181">
        <v>0.5</v>
      </c>
      <c r="O181">
        <v>1</v>
      </c>
      <c r="P181">
        <v>0</v>
      </c>
      <c r="Q181">
        <v>1</v>
      </c>
    </row>
    <row r="182" spans="1:17" x14ac:dyDescent="0.3">
      <c r="A182" t="s">
        <v>866</v>
      </c>
      <c r="D182" t="s">
        <v>22</v>
      </c>
      <c r="E182" s="38">
        <v>42686</v>
      </c>
      <c r="J182" t="b">
        <v>0</v>
      </c>
      <c r="K182" t="b">
        <v>1</v>
      </c>
      <c r="L182" t="b">
        <v>0</v>
      </c>
      <c r="N182">
        <v>1</v>
      </c>
      <c r="O182">
        <v>0</v>
      </c>
      <c r="P182">
        <v>0</v>
      </c>
      <c r="Q182">
        <v>0</v>
      </c>
    </row>
    <row r="183" spans="1:17" x14ac:dyDescent="0.3">
      <c r="A183" t="s">
        <v>677</v>
      </c>
      <c r="B183" t="s">
        <v>99</v>
      </c>
      <c r="C183" t="s">
        <v>24</v>
      </c>
      <c r="D183" t="s">
        <v>21</v>
      </c>
      <c r="E183" s="38">
        <v>42682</v>
      </c>
      <c r="J183" t="b">
        <v>1</v>
      </c>
      <c r="K183" t="b">
        <v>1</v>
      </c>
      <c r="L183" t="b">
        <v>1</v>
      </c>
      <c r="M183" s="38">
        <v>42683</v>
      </c>
      <c r="N183">
        <v>0.5</v>
      </c>
      <c r="O183">
        <v>0</v>
      </c>
      <c r="P183">
        <v>0</v>
      </c>
      <c r="Q183">
        <v>0</v>
      </c>
    </row>
    <row r="184" spans="1:17" x14ac:dyDescent="0.3">
      <c r="A184" t="s">
        <v>663</v>
      </c>
      <c r="B184" t="s">
        <v>42</v>
      </c>
      <c r="C184" t="s">
        <v>25</v>
      </c>
      <c r="D184" t="s">
        <v>25</v>
      </c>
      <c r="E184" s="38">
        <v>42438</v>
      </c>
      <c r="J184" t="b">
        <v>0</v>
      </c>
      <c r="K184" t="b">
        <v>1</v>
      </c>
      <c r="L184" t="b">
        <v>0</v>
      </c>
      <c r="M184" s="38">
        <v>42685</v>
      </c>
      <c r="N184">
        <v>0.5</v>
      </c>
      <c r="O184">
        <v>0</v>
      </c>
      <c r="P184">
        <v>0</v>
      </c>
      <c r="Q184">
        <v>0</v>
      </c>
    </row>
    <row r="185" spans="1:17" x14ac:dyDescent="0.3">
      <c r="A185" t="s">
        <v>867</v>
      </c>
      <c r="D185" t="s">
        <v>23</v>
      </c>
      <c r="E185" s="38">
        <v>42685</v>
      </c>
      <c r="F185" t="s">
        <v>149</v>
      </c>
      <c r="G185" t="s">
        <v>20</v>
      </c>
      <c r="J185" t="b">
        <v>1</v>
      </c>
      <c r="K185" t="b">
        <v>1</v>
      </c>
      <c r="L185" t="b">
        <v>0</v>
      </c>
      <c r="N185">
        <v>0.5</v>
      </c>
      <c r="O185">
        <v>0</v>
      </c>
      <c r="P185">
        <v>0</v>
      </c>
      <c r="Q185">
        <v>0</v>
      </c>
    </row>
    <row r="186" spans="1:17" x14ac:dyDescent="0.3">
      <c r="A186" t="s">
        <v>868</v>
      </c>
      <c r="D186" t="s">
        <v>23</v>
      </c>
      <c r="E186" s="38">
        <v>42685</v>
      </c>
      <c r="F186" t="s">
        <v>172</v>
      </c>
      <c r="G186" t="s">
        <v>22</v>
      </c>
      <c r="H186" t="s">
        <v>754</v>
      </c>
      <c r="I186" t="s">
        <v>172</v>
      </c>
      <c r="J186" t="b">
        <v>0</v>
      </c>
      <c r="K186" t="b">
        <v>1</v>
      </c>
      <c r="L186" t="b">
        <v>0</v>
      </c>
      <c r="N186">
        <v>1</v>
      </c>
      <c r="O186">
        <v>0</v>
      </c>
      <c r="P186">
        <v>0</v>
      </c>
      <c r="Q186">
        <v>0</v>
      </c>
    </row>
    <row r="187" spans="1:17" x14ac:dyDescent="0.3">
      <c r="A187" t="s">
        <v>838</v>
      </c>
      <c r="B187" t="s">
        <v>112</v>
      </c>
      <c r="C187" t="s">
        <v>23</v>
      </c>
      <c r="D187" t="s">
        <v>23</v>
      </c>
      <c r="E187" s="38">
        <v>42684</v>
      </c>
      <c r="F187" t="s">
        <v>141</v>
      </c>
      <c r="G187" t="s">
        <v>23</v>
      </c>
      <c r="H187" t="s">
        <v>742</v>
      </c>
      <c r="I187" t="s">
        <v>141</v>
      </c>
      <c r="J187" t="b">
        <v>0</v>
      </c>
      <c r="K187" t="b">
        <v>1</v>
      </c>
      <c r="L187" t="b">
        <v>1</v>
      </c>
      <c r="N187">
        <v>0.2</v>
      </c>
      <c r="O187">
        <v>0</v>
      </c>
      <c r="P187">
        <v>0</v>
      </c>
      <c r="Q187">
        <v>0</v>
      </c>
    </row>
    <row r="188" spans="1:17" x14ac:dyDescent="0.3">
      <c r="A188" t="s">
        <v>729</v>
      </c>
      <c r="B188" t="s">
        <v>124</v>
      </c>
      <c r="C188" t="s">
        <v>23</v>
      </c>
      <c r="D188" t="s">
        <v>23</v>
      </c>
      <c r="E188" s="38">
        <v>42683</v>
      </c>
      <c r="F188" t="s">
        <v>163</v>
      </c>
      <c r="G188" t="s">
        <v>23</v>
      </c>
      <c r="H188" t="s">
        <v>750</v>
      </c>
      <c r="I188" t="s">
        <v>163</v>
      </c>
      <c r="J188" t="b">
        <v>1</v>
      </c>
      <c r="K188" t="b">
        <v>0</v>
      </c>
      <c r="L188" t="b">
        <v>0</v>
      </c>
      <c r="M188" s="38">
        <v>42683</v>
      </c>
      <c r="N188">
        <v>1</v>
      </c>
      <c r="O188">
        <v>1</v>
      </c>
      <c r="P188">
        <v>0</v>
      </c>
      <c r="Q188">
        <v>1</v>
      </c>
    </row>
    <row r="189" spans="1:17" x14ac:dyDescent="0.3">
      <c r="A189" t="s">
        <v>571</v>
      </c>
      <c r="B189" t="s">
        <v>125</v>
      </c>
      <c r="C189" t="s">
        <v>23</v>
      </c>
      <c r="D189" t="s">
        <v>23</v>
      </c>
      <c r="E189" s="38">
        <v>42679</v>
      </c>
      <c r="H189" t="s">
        <v>742</v>
      </c>
      <c r="I189" t="s">
        <v>265</v>
      </c>
      <c r="J189" t="b">
        <v>0</v>
      </c>
      <c r="K189" t="b">
        <v>1</v>
      </c>
      <c r="L189" t="b">
        <v>1</v>
      </c>
      <c r="M189" s="38">
        <v>42677</v>
      </c>
      <c r="N189">
        <v>0.5</v>
      </c>
      <c r="O189">
        <v>0</v>
      </c>
      <c r="P189">
        <v>0</v>
      </c>
      <c r="Q189">
        <v>0</v>
      </c>
    </row>
    <row r="190" spans="1:17" x14ac:dyDescent="0.3">
      <c r="A190" t="s">
        <v>651</v>
      </c>
      <c r="B190" t="s">
        <v>41</v>
      </c>
      <c r="C190" t="s">
        <v>25</v>
      </c>
      <c r="D190" t="s">
        <v>25</v>
      </c>
      <c r="E190" s="38">
        <v>42621</v>
      </c>
      <c r="F190" t="s">
        <v>165</v>
      </c>
      <c r="G190" t="s">
        <v>25</v>
      </c>
      <c r="H190" t="s">
        <v>754</v>
      </c>
      <c r="I190" t="s">
        <v>165</v>
      </c>
      <c r="J190" t="b">
        <v>1</v>
      </c>
      <c r="K190" t="b">
        <v>1</v>
      </c>
      <c r="L190" t="b">
        <v>1</v>
      </c>
      <c r="M190" s="38">
        <v>42677</v>
      </c>
      <c r="N190">
        <v>0.2</v>
      </c>
      <c r="O190">
        <v>0</v>
      </c>
      <c r="P190">
        <v>0</v>
      </c>
      <c r="Q190">
        <v>0</v>
      </c>
    </row>
    <row r="191" spans="1:17" x14ac:dyDescent="0.3">
      <c r="A191" t="s">
        <v>869</v>
      </c>
      <c r="B191" t="s">
        <v>62</v>
      </c>
      <c r="C191" t="s">
        <v>21</v>
      </c>
      <c r="D191" t="s">
        <v>21</v>
      </c>
      <c r="E191" s="38">
        <v>42683</v>
      </c>
      <c r="J191" t="b">
        <v>0</v>
      </c>
      <c r="K191" t="b">
        <v>1</v>
      </c>
      <c r="L191" t="b">
        <v>0</v>
      </c>
      <c r="N191">
        <v>1</v>
      </c>
      <c r="O191">
        <v>0</v>
      </c>
      <c r="P191">
        <v>0</v>
      </c>
      <c r="Q191">
        <v>0</v>
      </c>
    </row>
    <row r="192" spans="1:17" x14ac:dyDescent="0.3">
      <c r="A192" t="s">
        <v>374</v>
      </c>
      <c r="B192" t="s">
        <v>41</v>
      </c>
      <c r="C192" t="s">
        <v>25</v>
      </c>
      <c r="D192" t="s">
        <v>25</v>
      </c>
      <c r="E192" s="38">
        <v>42677</v>
      </c>
      <c r="F192" t="s">
        <v>157</v>
      </c>
      <c r="G192" t="s">
        <v>25</v>
      </c>
      <c r="H192" t="s">
        <v>746</v>
      </c>
      <c r="I192" t="s">
        <v>157</v>
      </c>
      <c r="J192" t="b">
        <v>1</v>
      </c>
      <c r="K192" t="b">
        <v>0</v>
      </c>
      <c r="L192" t="b">
        <v>0</v>
      </c>
      <c r="M192" s="38">
        <v>42677</v>
      </c>
      <c r="N192">
        <v>1</v>
      </c>
      <c r="O192">
        <v>1</v>
      </c>
      <c r="P192">
        <v>1</v>
      </c>
      <c r="Q192">
        <v>1</v>
      </c>
    </row>
    <row r="193" spans="1:17" x14ac:dyDescent="0.3">
      <c r="A193" t="s">
        <v>517</v>
      </c>
      <c r="B193" t="s">
        <v>126</v>
      </c>
      <c r="C193" t="s">
        <v>25</v>
      </c>
      <c r="D193" t="s">
        <v>25</v>
      </c>
      <c r="E193" s="38">
        <v>42675</v>
      </c>
      <c r="F193" t="s">
        <v>156</v>
      </c>
      <c r="G193" t="s">
        <v>25</v>
      </c>
      <c r="H193" t="s">
        <v>750</v>
      </c>
      <c r="I193" t="s">
        <v>156</v>
      </c>
      <c r="J193" t="b">
        <v>1</v>
      </c>
      <c r="K193" t="b">
        <v>0</v>
      </c>
      <c r="L193" t="b">
        <v>0</v>
      </c>
      <c r="M193" s="38">
        <v>42675</v>
      </c>
      <c r="N193">
        <v>1</v>
      </c>
      <c r="O193">
        <v>1</v>
      </c>
      <c r="P193">
        <v>0</v>
      </c>
      <c r="Q193">
        <v>1</v>
      </c>
    </row>
    <row r="194" spans="1:17" x14ac:dyDescent="0.3">
      <c r="A194" t="s">
        <v>525</v>
      </c>
      <c r="B194" t="s">
        <v>71</v>
      </c>
      <c r="C194" t="s">
        <v>23</v>
      </c>
      <c r="D194" t="s">
        <v>23</v>
      </c>
      <c r="E194" s="38">
        <v>42677</v>
      </c>
      <c r="F194" t="s">
        <v>168</v>
      </c>
      <c r="G194" t="s">
        <v>23</v>
      </c>
      <c r="H194" t="s">
        <v>771</v>
      </c>
      <c r="I194" t="s">
        <v>168</v>
      </c>
      <c r="J194" t="b">
        <v>0</v>
      </c>
      <c r="K194" t="b">
        <v>0</v>
      </c>
      <c r="L194" t="b">
        <v>0</v>
      </c>
      <c r="M194" s="38">
        <v>42677</v>
      </c>
      <c r="N194">
        <v>1</v>
      </c>
      <c r="O194">
        <v>1</v>
      </c>
      <c r="P194">
        <v>0</v>
      </c>
      <c r="Q194">
        <v>0</v>
      </c>
    </row>
    <row r="195" spans="1:17" x14ac:dyDescent="0.3">
      <c r="A195" t="s">
        <v>532</v>
      </c>
      <c r="B195" t="s">
        <v>173</v>
      </c>
      <c r="D195" t="s">
        <v>23</v>
      </c>
      <c r="E195" s="38">
        <v>42679</v>
      </c>
      <c r="F195" t="s">
        <v>173</v>
      </c>
      <c r="G195" t="s">
        <v>20</v>
      </c>
      <c r="H195" t="s">
        <v>750</v>
      </c>
      <c r="I195" t="s">
        <v>173</v>
      </c>
      <c r="J195" t="b">
        <v>0</v>
      </c>
      <c r="K195" t="b">
        <v>0</v>
      </c>
      <c r="L195" t="b">
        <v>0</v>
      </c>
      <c r="M195" s="38">
        <v>42679</v>
      </c>
      <c r="N195">
        <v>0.33</v>
      </c>
      <c r="O195">
        <v>1</v>
      </c>
      <c r="P195">
        <v>0</v>
      </c>
      <c r="Q195">
        <v>1</v>
      </c>
    </row>
    <row r="196" spans="1:17" x14ac:dyDescent="0.3">
      <c r="A196" t="s">
        <v>870</v>
      </c>
      <c r="B196" t="s">
        <v>98</v>
      </c>
      <c r="C196" t="s">
        <v>23</v>
      </c>
      <c r="D196" t="s">
        <v>23</v>
      </c>
      <c r="E196" s="38">
        <v>42679</v>
      </c>
      <c r="F196" t="s">
        <v>171</v>
      </c>
      <c r="G196" t="s">
        <v>23</v>
      </c>
      <c r="J196" t="b">
        <v>0</v>
      </c>
      <c r="K196" t="b">
        <v>1</v>
      </c>
      <c r="L196" t="b">
        <v>1</v>
      </c>
      <c r="M196" s="38">
        <v>42655</v>
      </c>
      <c r="N196">
        <v>1</v>
      </c>
      <c r="O196">
        <v>0</v>
      </c>
      <c r="P196">
        <v>0</v>
      </c>
      <c r="Q196">
        <v>0</v>
      </c>
    </row>
    <row r="197" spans="1:17" x14ac:dyDescent="0.3">
      <c r="A197" t="s">
        <v>539</v>
      </c>
      <c r="B197" t="s">
        <v>141</v>
      </c>
      <c r="D197" t="s">
        <v>23</v>
      </c>
      <c r="E197" s="38">
        <v>42674</v>
      </c>
      <c r="F197" t="s">
        <v>141</v>
      </c>
      <c r="G197" t="s">
        <v>23</v>
      </c>
      <c r="H197" t="s">
        <v>742</v>
      </c>
      <c r="I197" t="s">
        <v>141</v>
      </c>
      <c r="J197" t="b">
        <v>1</v>
      </c>
      <c r="K197" t="b">
        <v>1</v>
      </c>
      <c r="L197" t="b">
        <v>1</v>
      </c>
      <c r="M197" s="38">
        <v>42676</v>
      </c>
      <c r="N197">
        <v>0.5</v>
      </c>
      <c r="O197">
        <v>0</v>
      </c>
      <c r="P197">
        <v>0</v>
      </c>
      <c r="Q197">
        <v>0</v>
      </c>
    </row>
    <row r="198" spans="1:17" x14ac:dyDescent="0.3">
      <c r="A198" t="s">
        <v>871</v>
      </c>
      <c r="B198" t="s">
        <v>101</v>
      </c>
      <c r="C198" t="s">
        <v>20</v>
      </c>
      <c r="D198" t="s">
        <v>20</v>
      </c>
      <c r="E198" s="38">
        <v>42679</v>
      </c>
      <c r="J198" t="b">
        <v>0</v>
      </c>
      <c r="K198" t="b">
        <v>1</v>
      </c>
      <c r="L198" t="b">
        <v>0</v>
      </c>
      <c r="N198">
        <v>1</v>
      </c>
      <c r="O198">
        <v>0</v>
      </c>
      <c r="P198">
        <v>0</v>
      </c>
      <c r="Q198">
        <v>0</v>
      </c>
    </row>
    <row r="199" spans="1:17" x14ac:dyDescent="0.3">
      <c r="A199" t="s">
        <v>872</v>
      </c>
      <c r="B199" t="s">
        <v>118</v>
      </c>
      <c r="C199" t="s">
        <v>22</v>
      </c>
      <c r="D199" t="s">
        <v>26</v>
      </c>
      <c r="E199" s="38">
        <v>42676</v>
      </c>
      <c r="F199" t="s">
        <v>151</v>
      </c>
      <c r="G199" t="s">
        <v>26</v>
      </c>
      <c r="H199" t="s">
        <v>760</v>
      </c>
      <c r="I199" t="s">
        <v>151</v>
      </c>
      <c r="J199" t="b">
        <v>1</v>
      </c>
      <c r="K199" t="b">
        <v>0</v>
      </c>
      <c r="L199" t="b">
        <v>0</v>
      </c>
      <c r="N199">
        <v>1</v>
      </c>
      <c r="O199">
        <v>0</v>
      </c>
      <c r="P199">
        <v>0</v>
      </c>
      <c r="Q199">
        <v>0</v>
      </c>
    </row>
    <row r="200" spans="1:17" x14ac:dyDescent="0.3">
      <c r="A200" t="s">
        <v>873</v>
      </c>
      <c r="B200" t="s">
        <v>120</v>
      </c>
      <c r="C200" t="s">
        <v>23</v>
      </c>
      <c r="D200" t="s">
        <v>23</v>
      </c>
      <c r="E200" s="38">
        <v>42681</v>
      </c>
      <c r="F200" t="s">
        <v>171</v>
      </c>
      <c r="G200" t="s">
        <v>23</v>
      </c>
      <c r="H200" t="s">
        <v>754</v>
      </c>
      <c r="I200" t="s">
        <v>171</v>
      </c>
      <c r="J200" t="b">
        <v>0</v>
      </c>
      <c r="K200" t="b">
        <v>1</v>
      </c>
      <c r="L200" t="b">
        <v>0</v>
      </c>
      <c r="N200">
        <v>1</v>
      </c>
      <c r="O200">
        <v>0</v>
      </c>
      <c r="P200">
        <v>0</v>
      </c>
      <c r="Q200">
        <v>0</v>
      </c>
    </row>
    <row r="201" spans="1:17" x14ac:dyDescent="0.3">
      <c r="A201" t="s">
        <v>874</v>
      </c>
      <c r="B201" t="s">
        <v>130</v>
      </c>
      <c r="C201" t="s">
        <v>22</v>
      </c>
      <c r="D201" t="s">
        <v>22</v>
      </c>
      <c r="E201" s="38">
        <v>42679</v>
      </c>
      <c r="F201" t="s">
        <v>172</v>
      </c>
      <c r="G201" t="s">
        <v>22</v>
      </c>
      <c r="H201" t="s">
        <v>742</v>
      </c>
      <c r="I201" t="s">
        <v>284</v>
      </c>
      <c r="J201" t="b">
        <v>0</v>
      </c>
      <c r="K201" t="b">
        <v>1</v>
      </c>
      <c r="L201" t="b">
        <v>1</v>
      </c>
      <c r="N201">
        <v>1</v>
      </c>
      <c r="O201">
        <v>0</v>
      </c>
      <c r="P201">
        <v>0</v>
      </c>
      <c r="Q201">
        <v>0</v>
      </c>
    </row>
    <row r="202" spans="1:17" x14ac:dyDescent="0.3">
      <c r="A202" t="s">
        <v>552</v>
      </c>
      <c r="B202" t="s">
        <v>94</v>
      </c>
      <c r="C202" t="s">
        <v>20</v>
      </c>
      <c r="D202" t="s">
        <v>23</v>
      </c>
      <c r="E202" s="38">
        <v>42685</v>
      </c>
      <c r="H202" t="s">
        <v>742</v>
      </c>
      <c r="I202" t="s">
        <v>265</v>
      </c>
      <c r="J202" t="b">
        <v>0</v>
      </c>
      <c r="K202" t="b">
        <v>1</v>
      </c>
      <c r="L202" t="b">
        <v>1</v>
      </c>
      <c r="M202" s="38">
        <v>42684</v>
      </c>
      <c r="N202">
        <v>0.5</v>
      </c>
      <c r="O202">
        <v>0</v>
      </c>
      <c r="P202">
        <v>0</v>
      </c>
      <c r="Q202">
        <v>0</v>
      </c>
    </row>
    <row r="203" spans="1:17" x14ac:dyDescent="0.3">
      <c r="A203" t="s">
        <v>875</v>
      </c>
      <c r="B203" t="s">
        <v>112</v>
      </c>
      <c r="C203" t="s">
        <v>23</v>
      </c>
      <c r="D203" t="s">
        <v>23</v>
      </c>
      <c r="E203" s="38">
        <v>42675</v>
      </c>
      <c r="F203" t="s">
        <v>141</v>
      </c>
      <c r="G203" t="s">
        <v>23</v>
      </c>
      <c r="J203" t="b">
        <v>1</v>
      </c>
      <c r="K203" t="b">
        <v>1</v>
      </c>
      <c r="L203" t="b">
        <v>0</v>
      </c>
      <c r="N203">
        <v>1</v>
      </c>
      <c r="O203">
        <v>0</v>
      </c>
      <c r="P203">
        <v>0</v>
      </c>
      <c r="Q203">
        <v>0</v>
      </c>
    </row>
    <row r="204" spans="1:17" x14ac:dyDescent="0.3">
      <c r="A204" t="s">
        <v>876</v>
      </c>
      <c r="B204" t="s">
        <v>59</v>
      </c>
      <c r="C204" t="s">
        <v>23</v>
      </c>
      <c r="D204" t="s">
        <v>23</v>
      </c>
      <c r="E204" s="38">
        <v>42682</v>
      </c>
      <c r="J204" t="b">
        <v>0</v>
      </c>
      <c r="K204" t="b">
        <v>1</v>
      </c>
      <c r="L204" t="b">
        <v>0</v>
      </c>
      <c r="N204">
        <v>1</v>
      </c>
      <c r="O204">
        <v>0</v>
      </c>
      <c r="P204">
        <v>0</v>
      </c>
      <c r="Q204">
        <v>0</v>
      </c>
    </row>
    <row r="205" spans="1:17" x14ac:dyDescent="0.3">
      <c r="A205" t="s">
        <v>536</v>
      </c>
      <c r="D205" t="s">
        <v>23</v>
      </c>
      <c r="E205" s="38">
        <v>42684</v>
      </c>
      <c r="H205" t="s">
        <v>742</v>
      </c>
      <c r="I205" t="s">
        <v>251</v>
      </c>
      <c r="J205" t="b">
        <v>0</v>
      </c>
      <c r="K205" t="b">
        <v>1</v>
      </c>
      <c r="L205" t="b">
        <v>1</v>
      </c>
      <c r="M205" s="38">
        <v>42684</v>
      </c>
      <c r="N205">
        <v>0.33</v>
      </c>
      <c r="O205">
        <v>0</v>
      </c>
      <c r="P205">
        <v>0</v>
      </c>
      <c r="Q205">
        <v>0</v>
      </c>
    </row>
    <row r="206" spans="1:17" x14ac:dyDescent="0.3">
      <c r="A206" t="s">
        <v>877</v>
      </c>
      <c r="B206" t="s">
        <v>94</v>
      </c>
      <c r="C206" t="s">
        <v>20</v>
      </c>
      <c r="D206" t="s">
        <v>23</v>
      </c>
      <c r="E206" s="38">
        <v>42685</v>
      </c>
      <c r="F206" t="s">
        <v>148</v>
      </c>
      <c r="G206" t="s">
        <v>23</v>
      </c>
      <c r="J206" t="b">
        <v>0</v>
      </c>
      <c r="K206" t="b">
        <v>1</v>
      </c>
      <c r="L206" t="b">
        <v>0</v>
      </c>
      <c r="N206">
        <v>1</v>
      </c>
      <c r="O206">
        <v>0</v>
      </c>
      <c r="P206">
        <v>0</v>
      </c>
      <c r="Q206">
        <v>0</v>
      </c>
    </row>
    <row r="207" spans="1:17" x14ac:dyDescent="0.3">
      <c r="A207" t="s">
        <v>878</v>
      </c>
      <c r="B207" t="s">
        <v>80</v>
      </c>
      <c r="C207" t="s">
        <v>23</v>
      </c>
      <c r="D207" t="s">
        <v>23</v>
      </c>
      <c r="E207" s="38">
        <v>42679</v>
      </c>
      <c r="F207" t="s">
        <v>163</v>
      </c>
      <c r="G207" t="s">
        <v>23</v>
      </c>
      <c r="H207" t="s">
        <v>742</v>
      </c>
      <c r="I207" t="s">
        <v>163</v>
      </c>
      <c r="J207" t="b">
        <v>0</v>
      </c>
      <c r="K207" t="b">
        <v>1</v>
      </c>
      <c r="L207" t="b">
        <v>1</v>
      </c>
      <c r="M207" s="38">
        <v>42655</v>
      </c>
      <c r="N207">
        <v>1</v>
      </c>
      <c r="O207">
        <v>0</v>
      </c>
      <c r="P207">
        <v>0</v>
      </c>
      <c r="Q207">
        <v>0</v>
      </c>
    </row>
    <row r="208" spans="1:17" x14ac:dyDescent="0.3">
      <c r="A208" t="s">
        <v>707</v>
      </c>
      <c r="D208" t="s">
        <v>22</v>
      </c>
      <c r="E208" s="38">
        <v>42686</v>
      </c>
      <c r="F208" t="s">
        <v>150</v>
      </c>
      <c r="G208" t="s">
        <v>22</v>
      </c>
      <c r="H208" t="s">
        <v>750</v>
      </c>
      <c r="I208" t="s">
        <v>164</v>
      </c>
      <c r="J208" t="b">
        <v>1</v>
      </c>
      <c r="K208" t="b">
        <v>0</v>
      </c>
      <c r="L208" t="b">
        <v>0</v>
      </c>
      <c r="M208" s="38">
        <v>42686</v>
      </c>
      <c r="N208">
        <v>0.33</v>
      </c>
      <c r="O208">
        <v>1</v>
      </c>
      <c r="P208">
        <v>0</v>
      </c>
      <c r="Q208">
        <v>1</v>
      </c>
    </row>
    <row r="209" spans="1:17" x14ac:dyDescent="0.3">
      <c r="A209" t="s">
        <v>438</v>
      </c>
      <c r="B209" t="s">
        <v>120</v>
      </c>
      <c r="C209" t="s">
        <v>23</v>
      </c>
      <c r="D209" t="s">
        <v>23</v>
      </c>
      <c r="E209" s="38">
        <v>42684</v>
      </c>
      <c r="F209" t="s">
        <v>148</v>
      </c>
      <c r="G209" t="s">
        <v>23</v>
      </c>
      <c r="H209" t="s">
        <v>750</v>
      </c>
      <c r="I209" t="s">
        <v>148</v>
      </c>
      <c r="J209" t="b">
        <v>0</v>
      </c>
      <c r="K209" t="b">
        <v>0</v>
      </c>
      <c r="L209" t="b">
        <v>0</v>
      </c>
      <c r="M209" s="38">
        <v>42684</v>
      </c>
      <c r="N209">
        <v>0.5</v>
      </c>
      <c r="O209">
        <v>1</v>
      </c>
      <c r="P209">
        <v>0</v>
      </c>
      <c r="Q209">
        <v>1</v>
      </c>
    </row>
    <row r="210" spans="1:17" x14ac:dyDescent="0.3">
      <c r="A210" t="s">
        <v>879</v>
      </c>
      <c r="B210" t="s">
        <v>129</v>
      </c>
      <c r="C210" t="s">
        <v>20</v>
      </c>
      <c r="D210" t="s">
        <v>20</v>
      </c>
      <c r="E210" s="38">
        <v>42688</v>
      </c>
      <c r="F210" t="s">
        <v>140</v>
      </c>
      <c r="G210" t="s">
        <v>20</v>
      </c>
      <c r="H210" t="s">
        <v>760</v>
      </c>
      <c r="I210" t="s">
        <v>140</v>
      </c>
      <c r="J210" t="b">
        <v>1</v>
      </c>
      <c r="K210" t="b">
        <v>0</v>
      </c>
      <c r="L210" t="b">
        <v>0</v>
      </c>
      <c r="N210">
        <v>0.5</v>
      </c>
      <c r="O210">
        <v>0</v>
      </c>
      <c r="P210">
        <v>0</v>
      </c>
      <c r="Q210">
        <v>0</v>
      </c>
    </row>
    <row r="211" spans="1:17" x14ac:dyDescent="0.3">
      <c r="A211" t="s">
        <v>880</v>
      </c>
      <c r="B211" t="s">
        <v>124</v>
      </c>
      <c r="C211" t="s">
        <v>23</v>
      </c>
      <c r="D211" t="s">
        <v>23</v>
      </c>
      <c r="E211" s="38">
        <v>42685</v>
      </c>
      <c r="F211" t="s">
        <v>163</v>
      </c>
      <c r="G211" t="s">
        <v>23</v>
      </c>
      <c r="H211" t="s">
        <v>754</v>
      </c>
      <c r="I211" t="s">
        <v>163</v>
      </c>
      <c r="J211" t="b">
        <v>0</v>
      </c>
      <c r="K211" t="b">
        <v>1</v>
      </c>
      <c r="L211" t="b">
        <v>0</v>
      </c>
      <c r="N211">
        <v>1</v>
      </c>
      <c r="O211">
        <v>0</v>
      </c>
      <c r="P211">
        <v>0</v>
      </c>
      <c r="Q211">
        <v>0</v>
      </c>
    </row>
    <row r="212" spans="1:17" x14ac:dyDescent="0.3">
      <c r="A212" t="s">
        <v>472</v>
      </c>
      <c r="B212" t="s">
        <v>108</v>
      </c>
      <c r="C212" t="s">
        <v>20</v>
      </c>
      <c r="D212" t="s">
        <v>20</v>
      </c>
      <c r="E212" s="38">
        <v>42683</v>
      </c>
      <c r="F212" t="s">
        <v>149</v>
      </c>
      <c r="G212" t="s">
        <v>20</v>
      </c>
      <c r="H212" t="s">
        <v>749</v>
      </c>
      <c r="I212" t="s">
        <v>149</v>
      </c>
      <c r="J212" t="b">
        <v>1</v>
      </c>
      <c r="K212" t="b">
        <v>1</v>
      </c>
      <c r="L212" t="b">
        <v>0</v>
      </c>
      <c r="M212" s="38">
        <v>42683</v>
      </c>
      <c r="N212">
        <v>0.5</v>
      </c>
      <c r="O212">
        <v>1</v>
      </c>
      <c r="P212">
        <v>0</v>
      </c>
      <c r="Q212">
        <v>0</v>
      </c>
    </row>
    <row r="213" spans="1:17" x14ac:dyDescent="0.3">
      <c r="A213" t="s">
        <v>856</v>
      </c>
      <c r="B213" t="s">
        <v>45</v>
      </c>
      <c r="C213" t="s">
        <v>20</v>
      </c>
      <c r="D213" t="s">
        <v>20</v>
      </c>
      <c r="E213" s="38">
        <v>42686</v>
      </c>
      <c r="H213" t="s">
        <v>742</v>
      </c>
      <c r="I213" t="s">
        <v>251</v>
      </c>
      <c r="J213" t="b">
        <v>0</v>
      </c>
      <c r="K213" t="b">
        <v>1</v>
      </c>
      <c r="L213" t="b">
        <v>1</v>
      </c>
      <c r="N213">
        <v>0.33</v>
      </c>
      <c r="O213">
        <v>0</v>
      </c>
      <c r="P213">
        <v>0</v>
      </c>
      <c r="Q213">
        <v>0</v>
      </c>
    </row>
    <row r="214" spans="1:17" x14ac:dyDescent="0.3">
      <c r="A214" t="s">
        <v>881</v>
      </c>
      <c r="B214" t="s">
        <v>106</v>
      </c>
      <c r="C214" t="s">
        <v>23</v>
      </c>
      <c r="D214" t="s">
        <v>23</v>
      </c>
      <c r="E214" s="38">
        <v>42684</v>
      </c>
      <c r="J214" t="b">
        <v>0</v>
      </c>
      <c r="K214" t="b">
        <v>1</v>
      </c>
      <c r="L214" t="b">
        <v>0</v>
      </c>
      <c r="N214">
        <v>1</v>
      </c>
      <c r="O214">
        <v>0</v>
      </c>
      <c r="P214">
        <v>0</v>
      </c>
      <c r="Q214">
        <v>0</v>
      </c>
    </row>
    <row r="215" spans="1:17" x14ac:dyDescent="0.3">
      <c r="A215" t="s">
        <v>596</v>
      </c>
      <c r="B215" t="s">
        <v>119</v>
      </c>
      <c r="C215" t="s">
        <v>26</v>
      </c>
      <c r="D215" t="s">
        <v>26</v>
      </c>
      <c r="E215" s="38">
        <v>42677</v>
      </c>
      <c r="H215" t="s">
        <v>742</v>
      </c>
      <c r="I215" t="s">
        <v>187</v>
      </c>
      <c r="J215" t="b">
        <v>1</v>
      </c>
      <c r="K215" t="b">
        <v>1</v>
      </c>
      <c r="L215" t="b">
        <v>1</v>
      </c>
      <c r="M215" s="38">
        <v>42684</v>
      </c>
      <c r="N215">
        <v>0.5</v>
      </c>
      <c r="O215">
        <v>0</v>
      </c>
      <c r="P215">
        <v>0</v>
      </c>
      <c r="Q215">
        <v>0</v>
      </c>
    </row>
    <row r="216" spans="1:17" x14ac:dyDescent="0.3">
      <c r="A216" t="s">
        <v>505</v>
      </c>
      <c r="D216" t="s">
        <v>23</v>
      </c>
      <c r="E216" s="38">
        <v>42682</v>
      </c>
      <c r="F216" t="s">
        <v>163</v>
      </c>
      <c r="G216" t="s">
        <v>23</v>
      </c>
      <c r="H216" t="s">
        <v>750</v>
      </c>
      <c r="I216" t="s">
        <v>163</v>
      </c>
      <c r="J216" t="b">
        <v>1</v>
      </c>
      <c r="K216" t="b">
        <v>0</v>
      </c>
      <c r="L216" t="b">
        <v>0</v>
      </c>
      <c r="M216" s="38">
        <v>42682</v>
      </c>
      <c r="N216">
        <v>0.33</v>
      </c>
      <c r="O216">
        <v>1</v>
      </c>
      <c r="P216">
        <v>0</v>
      </c>
      <c r="Q216">
        <v>1</v>
      </c>
    </row>
    <row r="217" spans="1:17" x14ac:dyDescent="0.3">
      <c r="A217" t="s">
        <v>882</v>
      </c>
      <c r="B217" t="s">
        <v>99</v>
      </c>
      <c r="C217" t="s">
        <v>24</v>
      </c>
      <c r="D217" t="s">
        <v>21</v>
      </c>
      <c r="E217" s="38">
        <v>42689</v>
      </c>
      <c r="J217" t="b">
        <v>0</v>
      </c>
      <c r="K217" t="b">
        <v>1</v>
      </c>
      <c r="L217" t="b">
        <v>0</v>
      </c>
      <c r="N217">
        <v>1</v>
      </c>
      <c r="O217">
        <v>0</v>
      </c>
      <c r="P217">
        <v>0</v>
      </c>
      <c r="Q217">
        <v>0</v>
      </c>
    </row>
    <row r="218" spans="1:17" x14ac:dyDescent="0.3">
      <c r="A218" t="s">
        <v>883</v>
      </c>
      <c r="B218" t="s">
        <v>117</v>
      </c>
      <c r="C218" t="s">
        <v>22</v>
      </c>
      <c r="D218" t="s">
        <v>22</v>
      </c>
      <c r="E218" s="38">
        <v>42683</v>
      </c>
      <c r="F218" t="s">
        <v>135</v>
      </c>
      <c r="G218" t="s">
        <v>22</v>
      </c>
      <c r="J218" t="b">
        <v>1</v>
      </c>
      <c r="K218" t="b">
        <v>1</v>
      </c>
      <c r="L218" t="b">
        <v>1</v>
      </c>
      <c r="N218">
        <v>0.5</v>
      </c>
      <c r="O218">
        <v>0</v>
      </c>
      <c r="P218">
        <v>0</v>
      </c>
      <c r="Q218">
        <v>0</v>
      </c>
    </row>
    <row r="219" spans="1:17" x14ac:dyDescent="0.3">
      <c r="A219" t="s">
        <v>884</v>
      </c>
      <c r="B219" t="s">
        <v>74</v>
      </c>
      <c r="C219" t="s">
        <v>20</v>
      </c>
      <c r="D219" t="s">
        <v>20</v>
      </c>
      <c r="E219" s="38">
        <v>42683</v>
      </c>
      <c r="F219" t="s">
        <v>152</v>
      </c>
      <c r="G219" t="s">
        <v>20</v>
      </c>
      <c r="H219" t="s">
        <v>754</v>
      </c>
      <c r="I219" t="s">
        <v>152</v>
      </c>
      <c r="J219" t="b">
        <v>1</v>
      </c>
      <c r="K219" t="b">
        <v>1</v>
      </c>
      <c r="L219" t="b">
        <v>0</v>
      </c>
      <c r="N219">
        <v>1</v>
      </c>
      <c r="O219">
        <v>0</v>
      </c>
      <c r="P219">
        <v>0</v>
      </c>
      <c r="Q219">
        <v>0</v>
      </c>
    </row>
    <row r="220" spans="1:17" x14ac:dyDescent="0.3">
      <c r="A220" t="s">
        <v>885</v>
      </c>
      <c r="B220" t="s">
        <v>49</v>
      </c>
      <c r="C220" t="s">
        <v>26</v>
      </c>
      <c r="D220" t="s">
        <v>22</v>
      </c>
      <c r="E220" s="38">
        <v>42683</v>
      </c>
      <c r="F220" t="s">
        <v>142</v>
      </c>
      <c r="G220" t="s">
        <v>22</v>
      </c>
      <c r="J220" t="b">
        <v>0</v>
      </c>
      <c r="K220" t="b">
        <v>1</v>
      </c>
      <c r="L220" t="b">
        <v>1</v>
      </c>
      <c r="N220">
        <v>0.5</v>
      </c>
      <c r="O220">
        <v>0</v>
      </c>
      <c r="P220">
        <v>0</v>
      </c>
      <c r="Q220">
        <v>0</v>
      </c>
    </row>
    <row r="221" spans="1:17" x14ac:dyDescent="0.3">
      <c r="A221" t="s">
        <v>886</v>
      </c>
      <c r="B221" t="s">
        <v>94</v>
      </c>
      <c r="C221" t="s">
        <v>20</v>
      </c>
      <c r="D221" t="s">
        <v>23</v>
      </c>
      <c r="E221" s="38">
        <v>42690</v>
      </c>
      <c r="J221" t="b">
        <v>0</v>
      </c>
      <c r="K221" t="b">
        <v>1</v>
      </c>
      <c r="L221" t="b">
        <v>0</v>
      </c>
      <c r="N221">
        <v>1</v>
      </c>
      <c r="O221">
        <v>0</v>
      </c>
      <c r="P221">
        <v>0</v>
      </c>
      <c r="Q221">
        <v>0</v>
      </c>
    </row>
    <row r="222" spans="1:17" x14ac:dyDescent="0.3">
      <c r="A222" t="s">
        <v>519</v>
      </c>
      <c r="B222" t="s">
        <v>55</v>
      </c>
      <c r="C222" t="s">
        <v>20</v>
      </c>
      <c r="D222" t="s">
        <v>20</v>
      </c>
      <c r="E222" s="38">
        <v>42684</v>
      </c>
      <c r="F222" t="s">
        <v>152</v>
      </c>
      <c r="G222" t="s">
        <v>20</v>
      </c>
      <c r="H222" t="s">
        <v>749</v>
      </c>
      <c r="I222" t="s">
        <v>152</v>
      </c>
      <c r="J222" t="b">
        <v>1</v>
      </c>
      <c r="K222" t="b">
        <v>0</v>
      </c>
      <c r="L222" t="b">
        <v>0</v>
      </c>
      <c r="M222" s="38">
        <v>42684</v>
      </c>
      <c r="N222">
        <v>1</v>
      </c>
      <c r="O222">
        <v>1</v>
      </c>
      <c r="P222">
        <v>0</v>
      </c>
      <c r="Q222">
        <v>0</v>
      </c>
    </row>
    <row r="223" spans="1:17" x14ac:dyDescent="0.3">
      <c r="A223" t="s">
        <v>541</v>
      </c>
      <c r="B223" t="s">
        <v>117</v>
      </c>
      <c r="C223" t="s">
        <v>22</v>
      </c>
      <c r="D223" t="s">
        <v>26</v>
      </c>
      <c r="E223" s="38">
        <v>42689</v>
      </c>
      <c r="F223" t="s">
        <v>151</v>
      </c>
      <c r="G223" t="s">
        <v>26</v>
      </c>
      <c r="H223" t="s">
        <v>771</v>
      </c>
      <c r="I223" t="s">
        <v>251</v>
      </c>
      <c r="J223" t="b">
        <v>1</v>
      </c>
      <c r="K223" t="b">
        <v>1</v>
      </c>
      <c r="L223" t="b">
        <v>1</v>
      </c>
      <c r="M223" s="38">
        <v>42689</v>
      </c>
      <c r="N223">
        <v>1</v>
      </c>
      <c r="O223">
        <v>1</v>
      </c>
      <c r="P223">
        <v>0</v>
      </c>
      <c r="Q223">
        <v>0</v>
      </c>
    </row>
    <row r="224" spans="1:17" x14ac:dyDescent="0.3">
      <c r="A224" t="s">
        <v>887</v>
      </c>
      <c r="B224" t="s">
        <v>58</v>
      </c>
      <c r="C224" t="s">
        <v>20</v>
      </c>
      <c r="D224" t="s">
        <v>20</v>
      </c>
      <c r="E224" s="38">
        <v>42683</v>
      </c>
      <c r="F224" t="s">
        <v>140</v>
      </c>
      <c r="G224" t="s">
        <v>20</v>
      </c>
      <c r="H224" t="s">
        <v>742</v>
      </c>
      <c r="I224" t="s">
        <v>265</v>
      </c>
      <c r="J224" t="b">
        <v>0</v>
      </c>
      <c r="K224" t="b">
        <v>1</v>
      </c>
      <c r="L224" t="b">
        <v>1</v>
      </c>
      <c r="N224">
        <v>1</v>
      </c>
      <c r="O224">
        <v>0</v>
      </c>
      <c r="P224">
        <v>0</v>
      </c>
      <c r="Q224">
        <v>0</v>
      </c>
    </row>
    <row r="225" spans="1:17" x14ac:dyDescent="0.3">
      <c r="A225" t="s">
        <v>409</v>
      </c>
      <c r="B225" t="s">
        <v>42</v>
      </c>
      <c r="C225" t="s">
        <v>25</v>
      </c>
      <c r="D225" t="s">
        <v>25</v>
      </c>
      <c r="E225" s="38">
        <v>42690</v>
      </c>
      <c r="F225" t="s">
        <v>157</v>
      </c>
      <c r="G225" t="s">
        <v>25</v>
      </c>
      <c r="H225" t="s">
        <v>795</v>
      </c>
      <c r="I225" t="s">
        <v>157</v>
      </c>
      <c r="J225" t="b">
        <v>1</v>
      </c>
      <c r="K225" t="b">
        <v>0</v>
      </c>
      <c r="L225" t="b">
        <v>0</v>
      </c>
      <c r="M225" s="38">
        <v>42690</v>
      </c>
      <c r="N225">
        <v>1</v>
      </c>
      <c r="O225">
        <v>1</v>
      </c>
      <c r="P225">
        <v>0</v>
      </c>
      <c r="Q225">
        <v>1</v>
      </c>
    </row>
    <row r="226" spans="1:17" x14ac:dyDescent="0.3">
      <c r="A226" t="s">
        <v>663</v>
      </c>
      <c r="B226" t="s">
        <v>42</v>
      </c>
      <c r="C226" t="s">
        <v>25</v>
      </c>
      <c r="D226" t="s">
        <v>25</v>
      </c>
      <c r="E226" s="38">
        <v>42685</v>
      </c>
      <c r="F226" t="s">
        <v>136</v>
      </c>
      <c r="G226" t="s">
        <v>25</v>
      </c>
      <c r="H226" t="s">
        <v>749</v>
      </c>
      <c r="I226" t="s">
        <v>136</v>
      </c>
      <c r="J226" t="b">
        <v>1</v>
      </c>
      <c r="K226" t="b">
        <v>0</v>
      </c>
      <c r="L226" t="b">
        <v>0</v>
      </c>
      <c r="M226" s="38">
        <v>42685</v>
      </c>
      <c r="N226">
        <v>0.5</v>
      </c>
      <c r="O226">
        <v>1</v>
      </c>
      <c r="P226">
        <v>0</v>
      </c>
      <c r="Q226">
        <v>0</v>
      </c>
    </row>
    <row r="227" spans="1:17" x14ac:dyDescent="0.3">
      <c r="A227" t="s">
        <v>888</v>
      </c>
      <c r="B227" t="s">
        <v>72</v>
      </c>
      <c r="C227" t="s">
        <v>20</v>
      </c>
      <c r="D227" t="s">
        <v>20</v>
      </c>
      <c r="E227" s="38">
        <v>42685</v>
      </c>
      <c r="F227" t="s">
        <v>64</v>
      </c>
      <c r="G227" t="s">
        <v>20</v>
      </c>
      <c r="H227" t="s">
        <v>769</v>
      </c>
      <c r="I227" t="s">
        <v>265</v>
      </c>
      <c r="J227" t="b">
        <v>0</v>
      </c>
      <c r="K227" t="b">
        <v>1</v>
      </c>
      <c r="L227" t="b">
        <v>0</v>
      </c>
      <c r="N227">
        <v>1</v>
      </c>
      <c r="O227">
        <v>0</v>
      </c>
      <c r="P227">
        <v>0</v>
      </c>
      <c r="Q227">
        <v>0</v>
      </c>
    </row>
    <row r="228" spans="1:17" x14ac:dyDescent="0.3">
      <c r="A228" t="s">
        <v>363</v>
      </c>
      <c r="B228" t="s">
        <v>99</v>
      </c>
      <c r="C228" t="s">
        <v>24</v>
      </c>
      <c r="D228" t="s">
        <v>21</v>
      </c>
      <c r="E228" s="38">
        <v>42688</v>
      </c>
      <c r="F228" t="s">
        <v>159</v>
      </c>
      <c r="G228" t="s">
        <v>21</v>
      </c>
      <c r="H228" t="s">
        <v>754</v>
      </c>
      <c r="I228" t="s">
        <v>159</v>
      </c>
      <c r="J228" t="b">
        <v>0</v>
      </c>
      <c r="K228" t="b">
        <v>1</v>
      </c>
      <c r="L228" t="b">
        <v>0</v>
      </c>
      <c r="M228" s="38">
        <v>42682</v>
      </c>
      <c r="N228">
        <v>0.5</v>
      </c>
      <c r="O228">
        <v>0</v>
      </c>
      <c r="P228">
        <v>0</v>
      </c>
      <c r="Q228">
        <v>0</v>
      </c>
    </row>
    <row r="229" spans="1:17" x14ac:dyDescent="0.3">
      <c r="A229" t="s">
        <v>681</v>
      </c>
      <c r="B229" t="s">
        <v>77</v>
      </c>
      <c r="C229" t="s">
        <v>20</v>
      </c>
      <c r="D229" t="s">
        <v>20</v>
      </c>
      <c r="E229" s="38">
        <v>42684</v>
      </c>
      <c r="F229" t="s">
        <v>149</v>
      </c>
      <c r="G229" t="s">
        <v>20</v>
      </c>
      <c r="H229" t="s">
        <v>795</v>
      </c>
      <c r="I229" t="s">
        <v>149</v>
      </c>
      <c r="J229" t="b">
        <v>1</v>
      </c>
      <c r="K229" t="b">
        <v>0</v>
      </c>
      <c r="L229" t="b">
        <v>0</v>
      </c>
      <c r="M229" s="38">
        <v>42684</v>
      </c>
      <c r="N229">
        <v>1</v>
      </c>
      <c r="O229">
        <v>1</v>
      </c>
      <c r="P229">
        <v>0</v>
      </c>
      <c r="Q229">
        <v>1</v>
      </c>
    </row>
    <row r="230" spans="1:17" x14ac:dyDescent="0.3">
      <c r="A230" t="s">
        <v>708</v>
      </c>
      <c r="B230" t="s">
        <v>129</v>
      </c>
      <c r="C230" t="s">
        <v>20</v>
      </c>
      <c r="D230" t="s">
        <v>20</v>
      </c>
      <c r="E230" s="38">
        <v>42684</v>
      </c>
      <c r="F230" t="s">
        <v>147</v>
      </c>
      <c r="G230" t="s">
        <v>20</v>
      </c>
      <c r="H230" t="s">
        <v>750</v>
      </c>
      <c r="I230" t="s">
        <v>147</v>
      </c>
      <c r="J230" t="b">
        <v>1</v>
      </c>
      <c r="K230" t="b">
        <v>0</v>
      </c>
      <c r="L230" t="b">
        <v>0</v>
      </c>
      <c r="M230" s="38">
        <v>42684</v>
      </c>
      <c r="N230">
        <v>1</v>
      </c>
      <c r="O230">
        <v>1</v>
      </c>
      <c r="P230">
        <v>0</v>
      </c>
      <c r="Q230">
        <v>1</v>
      </c>
    </row>
    <row r="231" spans="1:17" x14ac:dyDescent="0.3">
      <c r="A231" t="s">
        <v>889</v>
      </c>
      <c r="B231" t="s">
        <v>78</v>
      </c>
      <c r="C231" t="s">
        <v>20</v>
      </c>
      <c r="D231" t="s">
        <v>20</v>
      </c>
      <c r="E231" s="38">
        <v>42685</v>
      </c>
      <c r="J231" t="b">
        <v>0</v>
      </c>
      <c r="K231" t="b">
        <v>1</v>
      </c>
      <c r="L231" t="b">
        <v>0</v>
      </c>
      <c r="N231">
        <v>1</v>
      </c>
      <c r="O231">
        <v>0</v>
      </c>
      <c r="P231">
        <v>0</v>
      </c>
      <c r="Q231">
        <v>0</v>
      </c>
    </row>
    <row r="232" spans="1:17" x14ac:dyDescent="0.3">
      <c r="A232" t="s">
        <v>890</v>
      </c>
      <c r="B232" t="s">
        <v>765</v>
      </c>
      <c r="C232" t="s">
        <v>23</v>
      </c>
      <c r="D232" t="s">
        <v>23</v>
      </c>
      <c r="E232" s="38">
        <v>42685</v>
      </c>
      <c r="F232" t="s">
        <v>148</v>
      </c>
      <c r="G232" t="s">
        <v>23</v>
      </c>
      <c r="H232" t="s">
        <v>760</v>
      </c>
      <c r="I232" t="s">
        <v>148</v>
      </c>
      <c r="J232" t="b">
        <v>0</v>
      </c>
      <c r="K232" t="b">
        <v>0</v>
      </c>
      <c r="L232" t="b">
        <v>0</v>
      </c>
      <c r="N232">
        <v>0.5</v>
      </c>
      <c r="O232">
        <v>0</v>
      </c>
      <c r="P232">
        <v>0</v>
      </c>
      <c r="Q232">
        <v>0</v>
      </c>
    </row>
    <row r="233" spans="1:17" x14ac:dyDescent="0.3">
      <c r="A233" t="s">
        <v>891</v>
      </c>
      <c r="B233" t="s">
        <v>45</v>
      </c>
      <c r="C233" t="s">
        <v>20</v>
      </c>
      <c r="D233" t="s">
        <v>20</v>
      </c>
      <c r="E233" s="38">
        <v>42689</v>
      </c>
      <c r="J233" t="b">
        <v>0</v>
      </c>
      <c r="K233" t="b">
        <v>1</v>
      </c>
      <c r="L233" t="b">
        <v>1</v>
      </c>
      <c r="N233">
        <v>1</v>
      </c>
      <c r="O233">
        <v>0</v>
      </c>
      <c r="P233">
        <v>0</v>
      </c>
      <c r="Q233">
        <v>0</v>
      </c>
    </row>
    <row r="234" spans="1:17" x14ac:dyDescent="0.3">
      <c r="A234" t="s">
        <v>454</v>
      </c>
      <c r="B234" t="s">
        <v>121</v>
      </c>
      <c r="C234" t="s">
        <v>26</v>
      </c>
      <c r="D234" t="s">
        <v>26</v>
      </c>
      <c r="E234" s="38">
        <v>42690</v>
      </c>
      <c r="F234" t="s">
        <v>138</v>
      </c>
      <c r="G234" t="s">
        <v>26</v>
      </c>
      <c r="H234" t="s">
        <v>750</v>
      </c>
      <c r="I234" t="s">
        <v>138</v>
      </c>
      <c r="J234" t="b">
        <v>1</v>
      </c>
      <c r="K234" t="b">
        <v>0</v>
      </c>
      <c r="L234" t="b">
        <v>0</v>
      </c>
      <c r="M234" s="38">
        <v>42690</v>
      </c>
      <c r="N234">
        <v>0.25</v>
      </c>
      <c r="O234">
        <v>1</v>
      </c>
      <c r="P234">
        <v>0</v>
      </c>
      <c r="Q234">
        <v>1</v>
      </c>
    </row>
    <row r="235" spans="1:17" x14ac:dyDescent="0.3">
      <c r="A235" t="s">
        <v>551</v>
      </c>
      <c r="B235" t="s">
        <v>112</v>
      </c>
      <c r="C235" t="s">
        <v>23</v>
      </c>
      <c r="D235" t="s">
        <v>23</v>
      </c>
      <c r="E235" s="38">
        <v>42649</v>
      </c>
      <c r="F235" t="s">
        <v>169</v>
      </c>
      <c r="G235" t="s">
        <v>23</v>
      </c>
      <c r="J235" t="b">
        <v>0</v>
      </c>
      <c r="K235" t="b">
        <v>1</v>
      </c>
      <c r="L235" t="b">
        <v>1</v>
      </c>
      <c r="M235" s="38">
        <v>42681</v>
      </c>
      <c r="N235">
        <v>0.25</v>
      </c>
      <c r="O235">
        <v>0</v>
      </c>
      <c r="P235">
        <v>0</v>
      </c>
      <c r="Q235">
        <v>0</v>
      </c>
    </row>
    <row r="236" spans="1:17" x14ac:dyDescent="0.3">
      <c r="A236" t="s">
        <v>382</v>
      </c>
      <c r="B236" t="s">
        <v>130</v>
      </c>
      <c r="C236" t="s">
        <v>22</v>
      </c>
      <c r="D236" t="s">
        <v>22</v>
      </c>
      <c r="E236" s="38">
        <v>42683</v>
      </c>
      <c r="F236" t="s">
        <v>135</v>
      </c>
      <c r="G236" t="s">
        <v>22</v>
      </c>
      <c r="H236" t="s">
        <v>750</v>
      </c>
      <c r="I236" t="s">
        <v>135</v>
      </c>
      <c r="J236" t="b">
        <v>1</v>
      </c>
      <c r="K236" t="b">
        <v>0</v>
      </c>
      <c r="L236" t="b">
        <v>0</v>
      </c>
      <c r="M236" s="38">
        <v>42683</v>
      </c>
      <c r="N236">
        <v>1</v>
      </c>
      <c r="O236">
        <v>1</v>
      </c>
      <c r="P236">
        <v>0</v>
      </c>
      <c r="Q236">
        <v>1</v>
      </c>
    </row>
    <row r="237" spans="1:17" x14ac:dyDescent="0.3">
      <c r="A237" t="s">
        <v>892</v>
      </c>
      <c r="B237" t="s">
        <v>66</v>
      </c>
      <c r="C237" t="s">
        <v>25</v>
      </c>
      <c r="D237" t="s">
        <v>25</v>
      </c>
      <c r="E237" s="38">
        <v>42682</v>
      </c>
      <c r="H237" t="s">
        <v>762</v>
      </c>
      <c r="I237" t="s">
        <v>165</v>
      </c>
      <c r="J237" t="b">
        <v>1</v>
      </c>
      <c r="K237" t="b">
        <v>0</v>
      </c>
      <c r="L237" t="b">
        <v>0</v>
      </c>
      <c r="N237">
        <v>1</v>
      </c>
      <c r="O237">
        <v>0</v>
      </c>
      <c r="P237">
        <v>0</v>
      </c>
      <c r="Q237">
        <v>0</v>
      </c>
    </row>
    <row r="238" spans="1:17" x14ac:dyDescent="0.3">
      <c r="A238" t="s">
        <v>893</v>
      </c>
      <c r="B238" t="s">
        <v>101</v>
      </c>
      <c r="C238" t="s">
        <v>20</v>
      </c>
      <c r="D238" t="s">
        <v>20</v>
      </c>
      <c r="E238" s="38">
        <v>42685</v>
      </c>
      <c r="F238" t="s">
        <v>147</v>
      </c>
      <c r="G238" t="s">
        <v>20</v>
      </c>
      <c r="H238" t="s">
        <v>742</v>
      </c>
      <c r="I238" t="s">
        <v>147</v>
      </c>
      <c r="J238" t="b">
        <v>1</v>
      </c>
      <c r="K238" t="b">
        <v>0</v>
      </c>
      <c r="L238" t="b">
        <v>1</v>
      </c>
      <c r="N238">
        <v>1</v>
      </c>
      <c r="O238">
        <v>0</v>
      </c>
      <c r="P238">
        <v>0</v>
      </c>
      <c r="Q238">
        <v>0</v>
      </c>
    </row>
    <row r="239" spans="1:17" x14ac:dyDescent="0.3">
      <c r="A239" t="s">
        <v>645</v>
      </c>
      <c r="B239" t="s">
        <v>148</v>
      </c>
      <c r="D239" t="s">
        <v>23</v>
      </c>
      <c r="E239" s="38">
        <v>42682</v>
      </c>
      <c r="F239" t="s">
        <v>148</v>
      </c>
      <c r="G239" t="s">
        <v>23</v>
      </c>
      <c r="H239" t="s">
        <v>750</v>
      </c>
      <c r="I239" t="s">
        <v>148</v>
      </c>
      <c r="J239" t="b">
        <v>1</v>
      </c>
      <c r="K239" t="b">
        <v>0</v>
      </c>
      <c r="L239" t="b">
        <v>0</v>
      </c>
      <c r="M239" s="38">
        <v>42682</v>
      </c>
      <c r="N239">
        <v>1</v>
      </c>
      <c r="O239">
        <v>1</v>
      </c>
      <c r="P239">
        <v>0</v>
      </c>
      <c r="Q239">
        <v>1</v>
      </c>
    </row>
    <row r="240" spans="1:17" x14ac:dyDescent="0.3">
      <c r="A240" t="s">
        <v>465</v>
      </c>
      <c r="B240" t="s">
        <v>77</v>
      </c>
      <c r="C240" t="s">
        <v>20</v>
      </c>
      <c r="D240" t="s">
        <v>20</v>
      </c>
      <c r="E240" s="38">
        <v>42683</v>
      </c>
      <c r="F240" t="s">
        <v>152</v>
      </c>
      <c r="G240" t="s">
        <v>20</v>
      </c>
      <c r="J240" t="b">
        <v>0</v>
      </c>
      <c r="K240" t="b">
        <v>1</v>
      </c>
      <c r="L240" t="b">
        <v>1</v>
      </c>
      <c r="M240" s="38">
        <v>42689</v>
      </c>
      <c r="N240">
        <v>0.5</v>
      </c>
      <c r="O240">
        <v>0</v>
      </c>
      <c r="P240">
        <v>0</v>
      </c>
      <c r="Q240">
        <v>0</v>
      </c>
    </row>
    <row r="241" spans="1:17" x14ac:dyDescent="0.3">
      <c r="A241" t="s">
        <v>894</v>
      </c>
      <c r="B241" t="s">
        <v>100</v>
      </c>
      <c r="C241" t="s">
        <v>24</v>
      </c>
      <c r="D241" t="s">
        <v>21</v>
      </c>
      <c r="E241" s="38">
        <v>42689</v>
      </c>
      <c r="F241" t="s">
        <v>145</v>
      </c>
      <c r="G241" t="s">
        <v>21</v>
      </c>
      <c r="H241" t="s">
        <v>754</v>
      </c>
      <c r="I241" t="s">
        <v>143</v>
      </c>
      <c r="J241" t="b">
        <v>0</v>
      </c>
      <c r="K241" t="b">
        <v>1</v>
      </c>
      <c r="L241" t="b">
        <v>0</v>
      </c>
      <c r="N241">
        <v>1</v>
      </c>
      <c r="O241">
        <v>0</v>
      </c>
      <c r="P241">
        <v>0</v>
      </c>
      <c r="Q241">
        <v>0</v>
      </c>
    </row>
    <row r="242" spans="1:17" x14ac:dyDescent="0.3">
      <c r="A242" t="s">
        <v>643</v>
      </c>
      <c r="B242" t="s">
        <v>95</v>
      </c>
      <c r="C242" t="s">
        <v>23</v>
      </c>
      <c r="D242" t="s">
        <v>23</v>
      </c>
      <c r="E242" s="38">
        <v>42685</v>
      </c>
      <c r="F242" t="s">
        <v>171</v>
      </c>
      <c r="G242" t="s">
        <v>23</v>
      </c>
      <c r="H242" t="s">
        <v>760</v>
      </c>
      <c r="I242" t="s">
        <v>171</v>
      </c>
      <c r="J242" t="b">
        <v>1</v>
      </c>
      <c r="K242" t="b">
        <v>1</v>
      </c>
      <c r="L242" t="b">
        <v>1</v>
      </c>
      <c r="M242" s="38">
        <v>42689</v>
      </c>
      <c r="N242">
        <v>0.5</v>
      </c>
      <c r="O242">
        <v>0</v>
      </c>
      <c r="P242">
        <v>0</v>
      </c>
      <c r="Q242">
        <v>0</v>
      </c>
    </row>
    <row r="243" spans="1:17" x14ac:dyDescent="0.3">
      <c r="A243" t="s">
        <v>895</v>
      </c>
      <c r="D243" t="s">
        <v>22</v>
      </c>
      <c r="E243" s="38">
        <v>42686</v>
      </c>
      <c r="F243" t="s">
        <v>150</v>
      </c>
      <c r="G243" t="s">
        <v>22</v>
      </c>
      <c r="H243" t="s">
        <v>742</v>
      </c>
      <c r="I243" t="s">
        <v>311</v>
      </c>
      <c r="J243" t="b">
        <v>0</v>
      </c>
      <c r="K243" t="b">
        <v>1</v>
      </c>
      <c r="L243" t="b">
        <v>1</v>
      </c>
      <c r="N243">
        <v>0.5</v>
      </c>
      <c r="O243">
        <v>0</v>
      </c>
      <c r="P243">
        <v>0</v>
      </c>
      <c r="Q243">
        <v>0</v>
      </c>
    </row>
    <row r="244" spans="1:17" x14ac:dyDescent="0.3">
      <c r="A244" t="s">
        <v>896</v>
      </c>
      <c r="B244" t="s">
        <v>129</v>
      </c>
      <c r="C244" t="s">
        <v>20</v>
      </c>
      <c r="D244" t="s">
        <v>20</v>
      </c>
      <c r="E244" s="38">
        <v>42688</v>
      </c>
      <c r="F244" t="s">
        <v>147</v>
      </c>
      <c r="G244" t="s">
        <v>20</v>
      </c>
      <c r="J244" t="b">
        <v>0</v>
      </c>
      <c r="K244" t="b">
        <v>1</v>
      </c>
      <c r="L244" t="b">
        <v>1</v>
      </c>
      <c r="M244" s="38">
        <v>42665</v>
      </c>
      <c r="N244">
        <v>1</v>
      </c>
      <c r="O244">
        <v>0</v>
      </c>
      <c r="P244">
        <v>0</v>
      </c>
      <c r="Q244">
        <v>0</v>
      </c>
    </row>
    <row r="245" spans="1:17" x14ac:dyDescent="0.3">
      <c r="A245" t="s">
        <v>897</v>
      </c>
      <c r="B245" t="s">
        <v>110</v>
      </c>
      <c r="C245" t="s">
        <v>23</v>
      </c>
      <c r="D245" t="s">
        <v>23</v>
      </c>
      <c r="E245" s="38">
        <v>42685</v>
      </c>
      <c r="F245" t="s">
        <v>168</v>
      </c>
      <c r="G245" t="s">
        <v>23</v>
      </c>
      <c r="J245" t="b">
        <v>0</v>
      </c>
      <c r="K245" t="b">
        <v>0</v>
      </c>
      <c r="L245" t="b">
        <v>0</v>
      </c>
      <c r="N245">
        <v>1</v>
      </c>
      <c r="O245">
        <v>0</v>
      </c>
      <c r="P245">
        <v>0</v>
      </c>
      <c r="Q245">
        <v>0</v>
      </c>
    </row>
    <row r="246" spans="1:17" x14ac:dyDescent="0.3">
      <c r="A246" t="s">
        <v>479</v>
      </c>
      <c r="B246" t="s">
        <v>117</v>
      </c>
      <c r="C246" t="s">
        <v>22</v>
      </c>
      <c r="D246" t="s">
        <v>22</v>
      </c>
      <c r="E246" s="38">
        <v>42684</v>
      </c>
      <c r="F246" t="s">
        <v>172</v>
      </c>
      <c r="G246" t="s">
        <v>22</v>
      </c>
      <c r="H246" t="s">
        <v>742</v>
      </c>
      <c r="I246" t="s">
        <v>172</v>
      </c>
      <c r="J246" t="b">
        <v>0</v>
      </c>
      <c r="K246" t="b">
        <v>1</v>
      </c>
      <c r="L246" t="b">
        <v>1</v>
      </c>
      <c r="M246" s="38">
        <v>42688</v>
      </c>
      <c r="N246">
        <v>0.25</v>
      </c>
      <c r="O246">
        <v>0</v>
      </c>
      <c r="P246">
        <v>0</v>
      </c>
      <c r="Q246">
        <v>0</v>
      </c>
    </row>
    <row r="247" spans="1:17" x14ac:dyDescent="0.3">
      <c r="A247" t="s">
        <v>578</v>
      </c>
      <c r="B247" t="s">
        <v>84</v>
      </c>
      <c r="C247" t="s">
        <v>20</v>
      </c>
      <c r="D247" t="s">
        <v>20</v>
      </c>
      <c r="E247" s="38">
        <v>42683</v>
      </c>
      <c r="F247" t="s">
        <v>147</v>
      </c>
      <c r="G247" t="s">
        <v>20</v>
      </c>
      <c r="H247" t="s">
        <v>749</v>
      </c>
      <c r="I247" t="s">
        <v>147</v>
      </c>
      <c r="J247" t="b">
        <v>1</v>
      </c>
      <c r="K247" t="b">
        <v>0</v>
      </c>
      <c r="L247" t="b">
        <v>0</v>
      </c>
      <c r="M247" s="38">
        <v>42683</v>
      </c>
      <c r="N247">
        <v>0.25</v>
      </c>
      <c r="O247">
        <v>1</v>
      </c>
      <c r="P247">
        <v>0</v>
      </c>
      <c r="Q247">
        <v>0</v>
      </c>
    </row>
    <row r="248" spans="1:17" x14ac:dyDescent="0.3">
      <c r="A248" t="s">
        <v>898</v>
      </c>
      <c r="B248" t="s">
        <v>83</v>
      </c>
      <c r="C248" t="s">
        <v>25</v>
      </c>
      <c r="D248" t="s">
        <v>25</v>
      </c>
      <c r="E248" s="38">
        <v>42683</v>
      </c>
      <c r="F248" t="s">
        <v>136</v>
      </c>
      <c r="G248" t="s">
        <v>25</v>
      </c>
      <c r="J248" t="b">
        <v>1</v>
      </c>
      <c r="K248" t="b">
        <v>1</v>
      </c>
      <c r="L248" t="b">
        <v>0</v>
      </c>
      <c r="N248">
        <v>1</v>
      </c>
      <c r="O248">
        <v>0</v>
      </c>
      <c r="P248">
        <v>0</v>
      </c>
      <c r="Q248">
        <v>0</v>
      </c>
    </row>
    <row r="249" spans="1:17" x14ac:dyDescent="0.3">
      <c r="A249" t="s">
        <v>600</v>
      </c>
      <c r="D249" t="s">
        <v>23</v>
      </c>
      <c r="E249" s="38">
        <v>42684</v>
      </c>
      <c r="F249" t="s">
        <v>148</v>
      </c>
      <c r="G249" t="s">
        <v>23</v>
      </c>
      <c r="H249" t="s">
        <v>750</v>
      </c>
      <c r="I249" t="s">
        <v>148</v>
      </c>
      <c r="J249" t="b">
        <v>0</v>
      </c>
      <c r="K249" t="b">
        <v>0</v>
      </c>
      <c r="L249" t="b">
        <v>0</v>
      </c>
      <c r="M249" s="38">
        <v>42684</v>
      </c>
      <c r="N249">
        <v>0.5</v>
      </c>
      <c r="O249">
        <v>1</v>
      </c>
      <c r="P249">
        <v>0</v>
      </c>
      <c r="Q249">
        <v>1</v>
      </c>
    </row>
    <row r="250" spans="1:17" x14ac:dyDescent="0.3">
      <c r="A250" t="s">
        <v>660</v>
      </c>
      <c r="B250" t="s">
        <v>129</v>
      </c>
      <c r="C250" t="s">
        <v>20</v>
      </c>
      <c r="D250" t="s">
        <v>20</v>
      </c>
      <c r="E250" s="38">
        <v>42682</v>
      </c>
      <c r="F250" t="s">
        <v>147</v>
      </c>
      <c r="G250" t="s">
        <v>20</v>
      </c>
      <c r="H250" t="s">
        <v>750</v>
      </c>
      <c r="I250" t="s">
        <v>147</v>
      </c>
      <c r="J250" t="b">
        <v>1</v>
      </c>
      <c r="K250" t="b">
        <v>0</v>
      </c>
      <c r="L250" t="b">
        <v>0</v>
      </c>
      <c r="M250" s="38">
        <v>42682</v>
      </c>
      <c r="N250">
        <v>1</v>
      </c>
      <c r="O250">
        <v>1</v>
      </c>
      <c r="P250">
        <v>0</v>
      </c>
      <c r="Q250">
        <v>1</v>
      </c>
    </row>
    <row r="251" spans="1:17" x14ac:dyDescent="0.3">
      <c r="A251" t="s">
        <v>701</v>
      </c>
      <c r="B251" t="s">
        <v>702</v>
      </c>
      <c r="D251" t="s">
        <v>26</v>
      </c>
      <c r="E251" s="38">
        <v>42689</v>
      </c>
      <c r="F251" t="s">
        <v>151</v>
      </c>
      <c r="G251" t="s">
        <v>26</v>
      </c>
      <c r="H251" t="s">
        <v>742</v>
      </c>
      <c r="I251" t="s">
        <v>146</v>
      </c>
      <c r="J251" t="b">
        <v>1</v>
      </c>
      <c r="K251" t="b">
        <v>1</v>
      </c>
      <c r="L251" t="b">
        <v>1</v>
      </c>
      <c r="M251" s="38">
        <v>42690</v>
      </c>
      <c r="N251">
        <v>0.33</v>
      </c>
      <c r="O251">
        <v>0</v>
      </c>
      <c r="P251">
        <v>0</v>
      </c>
      <c r="Q251">
        <v>0</v>
      </c>
    </row>
    <row r="252" spans="1:17" x14ac:dyDescent="0.3">
      <c r="A252" t="s">
        <v>780</v>
      </c>
      <c r="B252" t="s">
        <v>130</v>
      </c>
      <c r="C252" t="s">
        <v>22</v>
      </c>
      <c r="D252" t="s">
        <v>22</v>
      </c>
      <c r="E252" s="38">
        <v>42685</v>
      </c>
      <c r="F252" t="s">
        <v>150</v>
      </c>
      <c r="G252" t="s">
        <v>22</v>
      </c>
      <c r="J252" t="b">
        <v>0</v>
      </c>
      <c r="K252" t="b">
        <v>1</v>
      </c>
      <c r="L252" t="b">
        <v>1</v>
      </c>
      <c r="N252">
        <v>0.5</v>
      </c>
      <c r="O252">
        <v>0</v>
      </c>
      <c r="P252">
        <v>0</v>
      </c>
      <c r="Q252">
        <v>0</v>
      </c>
    </row>
    <row r="253" spans="1:17" x14ac:dyDescent="0.3">
      <c r="A253" t="s">
        <v>899</v>
      </c>
      <c r="B253" t="s">
        <v>104</v>
      </c>
      <c r="C253" t="s">
        <v>22</v>
      </c>
      <c r="D253" t="s">
        <v>22</v>
      </c>
      <c r="E253" s="38">
        <v>42685</v>
      </c>
      <c r="F253" t="s">
        <v>142</v>
      </c>
      <c r="G253" t="s">
        <v>22</v>
      </c>
      <c r="H253" t="s">
        <v>762</v>
      </c>
      <c r="I253" t="s">
        <v>142</v>
      </c>
      <c r="J253" t="b">
        <v>0</v>
      </c>
      <c r="K253" t="b">
        <v>0</v>
      </c>
      <c r="L253" t="b">
        <v>0</v>
      </c>
      <c r="N253">
        <v>1</v>
      </c>
      <c r="O253">
        <v>0</v>
      </c>
      <c r="P253">
        <v>0</v>
      </c>
      <c r="Q253">
        <v>0</v>
      </c>
    </row>
    <row r="254" spans="1:17" x14ac:dyDescent="0.3">
      <c r="A254" t="s">
        <v>900</v>
      </c>
      <c r="B254" t="s">
        <v>45</v>
      </c>
      <c r="C254" t="s">
        <v>20</v>
      </c>
      <c r="D254" t="s">
        <v>20</v>
      </c>
      <c r="E254" s="38">
        <v>42679</v>
      </c>
      <c r="H254" t="s">
        <v>769</v>
      </c>
      <c r="I254" t="s">
        <v>265</v>
      </c>
      <c r="J254" t="b">
        <v>0</v>
      </c>
      <c r="K254" t="b">
        <v>1</v>
      </c>
      <c r="L254" t="b">
        <v>0</v>
      </c>
      <c r="N254">
        <v>1</v>
      </c>
      <c r="O254">
        <v>0</v>
      </c>
      <c r="P254">
        <v>0</v>
      </c>
      <c r="Q254">
        <v>0</v>
      </c>
    </row>
    <row r="255" spans="1:17" x14ac:dyDescent="0.3">
      <c r="A255" t="s">
        <v>901</v>
      </c>
      <c r="B255" t="s">
        <v>41</v>
      </c>
      <c r="C255" t="s">
        <v>25</v>
      </c>
      <c r="D255" t="s">
        <v>25</v>
      </c>
      <c r="E255" s="38">
        <v>42678</v>
      </c>
      <c r="J255" t="b">
        <v>0</v>
      </c>
      <c r="K255" t="b">
        <v>1</v>
      </c>
      <c r="L255" t="b">
        <v>0</v>
      </c>
      <c r="N255">
        <v>1</v>
      </c>
      <c r="O255">
        <v>0</v>
      </c>
      <c r="P255">
        <v>0</v>
      </c>
      <c r="Q255">
        <v>0</v>
      </c>
    </row>
    <row r="256" spans="1:17" x14ac:dyDescent="0.3">
      <c r="A256" t="s">
        <v>902</v>
      </c>
      <c r="B256" t="s">
        <v>128</v>
      </c>
      <c r="C256" t="s">
        <v>23</v>
      </c>
      <c r="D256" t="s">
        <v>23</v>
      </c>
      <c r="E256" s="38">
        <v>42676</v>
      </c>
      <c r="F256" t="s">
        <v>169</v>
      </c>
      <c r="G256" t="s">
        <v>23</v>
      </c>
      <c r="J256" t="b">
        <v>1</v>
      </c>
      <c r="K256" t="b">
        <v>1</v>
      </c>
      <c r="L256" t="b">
        <v>1</v>
      </c>
      <c r="N256">
        <v>0.5</v>
      </c>
      <c r="O256">
        <v>0</v>
      </c>
      <c r="P256">
        <v>0</v>
      </c>
      <c r="Q256">
        <v>0</v>
      </c>
    </row>
    <row r="257" spans="1:17" x14ac:dyDescent="0.3">
      <c r="A257" t="s">
        <v>903</v>
      </c>
      <c r="B257" t="s">
        <v>77</v>
      </c>
      <c r="C257" t="s">
        <v>20</v>
      </c>
      <c r="D257" t="s">
        <v>20</v>
      </c>
      <c r="E257" s="38">
        <v>42675</v>
      </c>
      <c r="F257" t="s">
        <v>152</v>
      </c>
      <c r="G257" t="s">
        <v>20</v>
      </c>
      <c r="H257" t="s">
        <v>754</v>
      </c>
      <c r="I257" t="s">
        <v>152</v>
      </c>
      <c r="J257" t="b">
        <v>1</v>
      </c>
      <c r="K257" t="b">
        <v>1</v>
      </c>
      <c r="L257" t="b">
        <v>0</v>
      </c>
      <c r="N257">
        <v>1</v>
      </c>
      <c r="O257">
        <v>0</v>
      </c>
      <c r="P257">
        <v>0</v>
      </c>
      <c r="Q257">
        <v>0</v>
      </c>
    </row>
    <row r="258" spans="1:17" x14ac:dyDescent="0.3">
      <c r="A258" t="s">
        <v>904</v>
      </c>
      <c r="D258" t="s">
        <v>21</v>
      </c>
      <c r="E258" s="38">
        <v>42675</v>
      </c>
      <c r="J258" t="b">
        <v>0</v>
      </c>
      <c r="K258" t="b">
        <v>1</v>
      </c>
      <c r="L258" t="b">
        <v>0</v>
      </c>
      <c r="N258">
        <v>1</v>
      </c>
      <c r="O258">
        <v>0</v>
      </c>
      <c r="P258">
        <v>0</v>
      </c>
      <c r="Q258">
        <v>0</v>
      </c>
    </row>
    <row r="259" spans="1:17" x14ac:dyDescent="0.3">
      <c r="A259" t="s">
        <v>375</v>
      </c>
      <c r="B259" t="s">
        <v>116</v>
      </c>
      <c r="C259" t="s">
        <v>23</v>
      </c>
      <c r="D259" t="s">
        <v>23</v>
      </c>
      <c r="E259" s="38">
        <v>42675</v>
      </c>
      <c r="F259" t="s">
        <v>163</v>
      </c>
      <c r="G259" t="s">
        <v>23</v>
      </c>
      <c r="H259" t="s">
        <v>750</v>
      </c>
      <c r="I259" t="s">
        <v>163</v>
      </c>
      <c r="J259" t="b">
        <v>1</v>
      </c>
      <c r="K259" t="b">
        <v>0</v>
      </c>
      <c r="L259" t="b">
        <v>0</v>
      </c>
      <c r="M259" s="38">
        <v>42675</v>
      </c>
      <c r="N259">
        <v>1</v>
      </c>
      <c r="O259">
        <v>1</v>
      </c>
      <c r="P259">
        <v>0</v>
      </c>
      <c r="Q259">
        <v>1</v>
      </c>
    </row>
    <row r="260" spans="1:17" x14ac:dyDescent="0.3">
      <c r="A260" t="s">
        <v>905</v>
      </c>
      <c r="D260" t="s">
        <v>25</v>
      </c>
      <c r="E260" s="38">
        <v>42684</v>
      </c>
      <c r="J260" t="b">
        <v>1</v>
      </c>
      <c r="K260" t="b">
        <v>1</v>
      </c>
      <c r="L260" t="b">
        <v>0</v>
      </c>
      <c r="N260">
        <v>1</v>
      </c>
      <c r="O260">
        <v>0</v>
      </c>
      <c r="P260">
        <v>0</v>
      </c>
      <c r="Q260">
        <v>0</v>
      </c>
    </row>
    <row r="261" spans="1:17" x14ac:dyDescent="0.3">
      <c r="A261" t="s">
        <v>664</v>
      </c>
      <c r="B261" t="s">
        <v>74</v>
      </c>
      <c r="C261" t="s">
        <v>20</v>
      </c>
      <c r="D261" t="s">
        <v>20</v>
      </c>
      <c r="E261" s="38">
        <v>42679</v>
      </c>
      <c r="F261" t="s">
        <v>152</v>
      </c>
      <c r="G261" t="s">
        <v>20</v>
      </c>
      <c r="H261" t="s">
        <v>750</v>
      </c>
      <c r="I261" t="s">
        <v>152</v>
      </c>
      <c r="J261" t="b">
        <v>1</v>
      </c>
      <c r="K261" t="b">
        <v>0</v>
      </c>
      <c r="L261" t="b">
        <v>0</v>
      </c>
      <c r="M261" s="38">
        <v>42679</v>
      </c>
      <c r="N261">
        <v>1</v>
      </c>
      <c r="O261">
        <v>1</v>
      </c>
      <c r="P261">
        <v>0</v>
      </c>
      <c r="Q261">
        <v>1</v>
      </c>
    </row>
    <row r="262" spans="1:17" x14ac:dyDescent="0.3">
      <c r="A262" t="s">
        <v>906</v>
      </c>
      <c r="B262" t="s">
        <v>111</v>
      </c>
      <c r="C262" t="s">
        <v>23</v>
      </c>
      <c r="D262" t="s">
        <v>23</v>
      </c>
      <c r="E262" s="38">
        <v>42677</v>
      </c>
      <c r="F262" t="s">
        <v>171</v>
      </c>
      <c r="G262" t="s">
        <v>23</v>
      </c>
      <c r="H262" t="s">
        <v>742</v>
      </c>
      <c r="I262" t="s">
        <v>171</v>
      </c>
      <c r="J262" t="b">
        <v>1</v>
      </c>
      <c r="K262" t="b">
        <v>1</v>
      </c>
      <c r="L262" t="b">
        <v>1</v>
      </c>
      <c r="N262">
        <v>0.5</v>
      </c>
      <c r="O262">
        <v>0</v>
      </c>
      <c r="P262">
        <v>0</v>
      </c>
      <c r="Q262">
        <v>0</v>
      </c>
    </row>
    <row r="263" spans="1:17" x14ac:dyDescent="0.3">
      <c r="A263" t="s">
        <v>907</v>
      </c>
      <c r="B263" t="s">
        <v>52</v>
      </c>
      <c r="C263" t="s">
        <v>23</v>
      </c>
      <c r="D263" t="s">
        <v>23</v>
      </c>
      <c r="E263" s="38">
        <v>42684</v>
      </c>
      <c r="F263" t="s">
        <v>171</v>
      </c>
      <c r="G263" t="s">
        <v>23</v>
      </c>
      <c r="J263" t="b">
        <v>0</v>
      </c>
      <c r="K263" t="b">
        <v>1</v>
      </c>
      <c r="L263" t="b">
        <v>1</v>
      </c>
      <c r="M263" s="38">
        <v>42672</v>
      </c>
      <c r="N263">
        <v>1</v>
      </c>
      <c r="O263">
        <v>0</v>
      </c>
      <c r="P263">
        <v>0</v>
      </c>
      <c r="Q263">
        <v>0</v>
      </c>
    </row>
    <row r="264" spans="1:17" x14ac:dyDescent="0.3">
      <c r="A264" t="s">
        <v>908</v>
      </c>
      <c r="B264" t="s">
        <v>126</v>
      </c>
      <c r="C264" t="s">
        <v>25</v>
      </c>
      <c r="D264" t="s">
        <v>25</v>
      </c>
      <c r="E264" s="38">
        <v>42682</v>
      </c>
      <c r="F264" t="s">
        <v>157</v>
      </c>
      <c r="G264" t="s">
        <v>25</v>
      </c>
      <c r="H264" t="s">
        <v>762</v>
      </c>
      <c r="I264" t="s">
        <v>157</v>
      </c>
      <c r="J264" t="b">
        <v>0</v>
      </c>
      <c r="K264" t="b">
        <v>0</v>
      </c>
      <c r="L264" t="b">
        <v>0</v>
      </c>
      <c r="N264">
        <v>1</v>
      </c>
      <c r="O264">
        <v>0</v>
      </c>
      <c r="P264">
        <v>0</v>
      </c>
      <c r="Q264">
        <v>0</v>
      </c>
    </row>
    <row r="265" spans="1:17" x14ac:dyDescent="0.3">
      <c r="A265" t="s">
        <v>436</v>
      </c>
      <c r="B265" t="s">
        <v>101</v>
      </c>
      <c r="C265" t="s">
        <v>20</v>
      </c>
      <c r="D265" t="s">
        <v>20</v>
      </c>
      <c r="E265" s="38">
        <v>42679</v>
      </c>
      <c r="J265" t="b">
        <v>1</v>
      </c>
      <c r="K265" t="b">
        <v>0</v>
      </c>
      <c r="L265" t="b">
        <v>1</v>
      </c>
      <c r="M265" s="38">
        <v>42678</v>
      </c>
      <c r="N265">
        <v>0.5</v>
      </c>
      <c r="O265">
        <v>0</v>
      </c>
      <c r="P265">
        <v>0</v>
      </c>
      <c r="Q265">
        <v>0</v>
      </c>
    </row>
    <row r="266" spans="1:17" x14ac:dyDescent="0.3">
      <c r="A266" t="s">
        <v>909</v>
      </c>
      <c r="B266" t="s">
        <v>72</v>
      </c>
      <c r="C266" t="s">
        <v>20</v>
      </c>
      <c r="D266" t="s">
        <v>20</v>
      </c>
      <c r="E266" s="38">
        <v>42676</v>
      </c>
      <c r="J266" t="b">
        <v>0</v>
      </c>
      <c r="K266" t="b">
        <v>1</v>
      </c>
      <c r="L266" t="b">
        <v>0</v>
      </c>
      <c r="N266">
        <v>1</v>
      </c>
      <c r="O266">
        <v>0</v>
      </c>
      <c r="P266">
        <v>0</v>
      </c>
      <c r="Q266">
        <v>0</v>
      </c>
    </row>
    <row r="267" spans="1:17" x14ac:dyDescent="0.3">
      <c r="A267" t="s">
        <v>910</v>
      </c>
      <c r="B267" t="s">
        <v>334</v>
      </c>
      <c r="C267" t="s">
        <v>23</v>
      </c>
      <c r="D267" t="s">
        <v>23</v>
      </c>
      <c r="E267" s="38">
        <v>42677</v>
      </c>
      <c r="H267" t="s">
        <v>742</v>
      </c>
      <c r="I267" t="s">
        <v>302</v>
      </c>
      <c r="J267" t="b">
        <v>0</v>
      </c>
      <c r="K267" t="b">
        <v>1</v>
      </c>
      <c r="L267" t="b">
        <v>1</v>
      </c>
      <c r="N267">
        <v>0.5</v>
      </c>
      <c r="O267">
        <v>0</v>
      </c>
      <c r="P267">
        <v>0</v>
      </c>
      <c r="Q267">
        <v>0</v>
      </c>
    </row>
    <row r="268" spans="1:17" x14ac:dyDescent="0.3">
      <c r="A268" t="s">
        <v>911</v>
      </c>
      <c r="B268" t="s">
        <v>117</v>
      </c>
      <c r="C268" t="s">
        <v>22</v>
      </c>
      <c r="D268" t="s">
        <v>26</v>
      </c>
      <c r="E268" s="38">
        <v>42684</v>
      </c>
      <c r="J268" t="b">
        <v>0</v>
      </c>
      <c r="K268" t="b">
        <v>1</v>
      </c>
      <c r="L268" t="b">
        <v>0</v>
      </c>
      <c r="N268">
        <v>1</v>
      </c>
      <c r="O268">
        <v>0</v>
      </c>
      <c r="P268">
        <v>0</v>
      </c>
      <c r="Q268">
        <v>0</v>
      </c>
    </row>
    <row r="269" spans="1:17" x14ac:dyDescent="0.3">
      <c r="A269" t="s">
        <v>658</v>
      </c>
      <c r="B269" t="s">
        <v>298</v>
      </c>
      <c r="D269" t="s">
        <v>20</v>
      </c>
      <c r="E269" s="38">
        <v>42604</v>
      </c>
      <c r="H269" t="s">
        <v>742</v>
      </c>
      <c r="I269" t="s">
        <v>312</v>
      </c>
      <c r="J269" t="b">
        <v>0</v>
      </c>
      <c r="K269" t="b">
        <v>1</v>
      </c>
      <c r="L269" t="b">
        <v>1</v>
      </c>
      <c r="M269" s="38">
        <v>42678</v>
      </c>
      <c r="N269">
        <v>0.25</v>
      </c>
      <c r="O269">
        <v>0</v>
      </c>
      <c r="P269">
        <v>0</v>
      </c>
      <c r="Q269">
        <v>0</v>
      </c>
    </row>
    <row r="270" spans="1:17" x14ac:dyDescent="0.3">
      <c r="A270" t="s">
        <v>912</v>
      </c>
      <c r="B270" t="s">
        <v>88</v>
      </c>
      <c r="C270" t="s">
        <v>25</v>
      </c>
      <c r="D270" t="s">
        <v>25</v>
      </c>
      <c r="E270" s="38">
        <v>42679</v>
      </c>
      <c r="F270" t="s">
        <v>165</v>
      </c>
      <c r="G270" t="s">
        <v>25</v>
      </c>
      <c r="H270" t="s">
        <v>760</v>
      </c>
      <c r="I270" t="s">
        <v>165</v>
      </c>
      <c r="J270" t="b">
        <v>0</v>
      </c>
      <c r="K270" t="b">
        <v>0</v>
      </c>
      <c r="L270" t="b">
        <v>0</v>
      </c>
      <c r="N270">
        <v>1</v>
      </c>
      <c r="O270">
        <v>0</v>
      </c>
      <c r="P270">
        <v>0</v>
      </c>
      <c r="Q270">
        <v>0</v>
      </c>
    </row>
    <row r="271" spans="1:17" x14ac:dyDescent="0.3">
      <c r="A271" t="s">
        <v>722</v>
      </c>
      <c r="B271" t="s">
        <v>54</v>
      </c>
      <c r="C271" t="s">
        <v>22</v>
      </c>
      <c r="D271" t="s">
        <v>26</v>
      </c>
      <c r="E271" s="38">
        <v>42651</v>
      </c>
      <c r="H271" t="s">
        <v>742</v>
      </c>
      <c r="I271" t="s">
        <v>247</v>
      </c>
      <c r="J271" t="b">
        <v>0</v>
      </c>
      <c r="K271" t="b">
        <v>1</v>
      </c>
      <c r="L271" t="b">
        <v>1</v>
      </c>
      <c r="M271" s="38">
        <v>42679</v>
      </c>
      <c r="N271">
        <v>0.25</v>
      </c>
      <c r="O271">
        <v>0</v>
      </c>
      <c r="P271">
        <v>0</v>
      </c>
      <c r="Q271">
        <v>0</v>
      </c>
    </row>
    <row r="272" spans="1:17" x14ac:dyDescent="0.3">
      <c r="A272" t="s">
        <v>463</v>
      </c>
      <c r="D272" t="s">
        <v>22</v>
      </c>
      <c r="E272" s="38">
        <v>42656</v>
      </c>
      <c r="F272" t="s">
        <v>172</v>
      </c>
      <c r="G272" t="s">
        <v>22</v>
      </c>
      <c r="H272" t="s">
        <v>771</v>
      </c>
      <c r="I272" t="s">
        <v>172</v>
      </c>
      <c r="J272" t="b">
        <v>1</v>
      </c>
      <c r="K272" t="b">
        <v>0</v>
      </c>
      <c r="L272" t="b">
        <v>0</v>
      </c>
      <c r="M272" s="38">
        <v>42677</v>
      </c>
      <c r="N272">
        <v>0.2</v>
      </c>
      <c r="O272">
        <v>1</v>
      </c>
      <c r="P272">
        <v>0</v>
      </c>
      <c r="Q272">
        <v>0</v>
      </c>
    </row>
    <row r="273" spans="1:17" x14ac:dyDescent="0.3">
      <c r="A273" t="s">
        <v>511</v>
      </c>
      <c r="B273" t="s">
        <v>68</v>
      </c>
      <c r="C273" t="s">
        <v>25</v>
      </c>
      <c r="D273" t="s">
        <v>25</v>
      </c>
      <c r="E273" s="38">
        <v>42634</v>
      </c>
      <c r="F273" t="s">
        <v>156</v>
      </c>
      <c r="G273" t="s">
        <v>25</v>
      </c>
      <c r="H273" t="s">
        <v>754</v>
      </c>
      <c r="I273" t="s">
        <v>165</v>
      </c>
      <c r="J273" t="b">
        <v>0</v>
      </c>
      <c r="K273" t="b">
        <v>1</v>
      </c>
      <c r="L273" t="b">
        <v>0</v>
      </c>
      <c r="M273" s="38">
        <v>42688</v>
      </c>
      <c r="N273">
        <v>0.33</v>
      </c>
      <c r="O273">
        <v>0</v>
      </c>
      <c r="P273">
        <v>0</v>
      </c>
      <c r="Q273">
        <v>0</v>
      </c>
    </row>
    <row r="274" spans="1:17" x14ac:dyDescent="0.3">
      <c r="A274" t="s">
        <v>534</v>
      </c>
      <c r="D274" t="s">
        <v>25</v>
      </c>
      <c r="E274" s="38">
        <v>42633</v>
      </c>
      <c r="H274" t="s">
        <v>742</v>
      </c>
      <c r="I274" t="s">
        <v>322</v>
      </c>
      <c r="J274" t="b">
        <v>0</v>
      </c>
      <c r="K274" t="b">
        <v>1</v>
      </c>
      <c r="L274" t="b">
        <v>1</v>
      </c>
      <c r="M274" s="38">
        <v>42682</v>
      </c>
      <c r="N274">
        <v>0.5</v>
      </c>
      <c r="O274">
        <v>0</v>
      </c>
      <c r="P274">
        <v>0</v>
      </c>
      <c r="Q274">
        <v>0</v>
      </c>
    </row>
    <row r="275" spans="1:17" x14ac:dyDescent="0.3">
      <c r="A275" t="s">
        <v>593</v>
      </c>
      <c r="B275" t="s">
        <v>594</v>
      </c>
      <c r="C275" t="s">
        <v>20</v>
      </c>
      <c r="D275" t="s">
        <v>20</v>
      </c>
      <c r="E275" s="38">
        <v>42612</v>
      </c>
      <c r="F275" t="s">
        <v>173</v>
      </c>
      <c r="G275" t="s">
        <v>20</v>
      </c>
      <c r="H275" t="s">
        <v>760</v>
      </c>
      <c r="I275" t="s">
        <v>173</v>
      </c>
      <c r="J275" t="b">
        <v>1</v>
      </c>
      <c r="K275" t="b">
        <v>0</v>
      </c>
      <c r="L275" t="b">
        <v>0</v>
      </c>
      <c r="M275" s="38">
        <v>42679</v>
      </c>
      <c r="N275">
        <v>0.25</v>
      </c>
      <c r="O275">
        <v>0</v>
      </c>
      <c r="P275">
        <v>0</v>
      </c>
      <c r="Q275">
        <v>0</v>
      </c>
    </row>
    <row r="276" spans="1:17" x14ac:dyDescent="0.3">
      <c r="A276" t="s">
        <v>423</v>
      </c>
      <c r="B276" t="s">
        <v>121</v>
      </c>
      <c r="C276" t="s">
        <v>26</v>
      </c>
      <c r="D276" t="s">
        <v>26</v>
      </c>
      <c r="E276" s="38">
        <v>42602</v>
      </c>
      <c r="H276" t="s">
        <v>742</v>
      </c>
      <c r="J276" t="b">
        <v>0</v>
      </c>
      <c r="K276" t="b">
        <v>1</v>
      </c>
      <c r="L276" t="b">
        <v>1</v>
      </c>
      <c r="M276" s="38">
        <v>42689</v>
      </c>
      <c r="N276">
        <v>0.17</v>
      </c>
      <c r="O276">
        <v>0</v>
      </c>
      <c r="P276">
        <v>0</v>
      </c>
      <c r="Q276">
        <v>0</v>
      </c>
    </row>
    <row r="277" spans="1:17" x14ac:dyDescent="0.3">
      <c r="A277" t="s">
        <v>913</v>
      </c>
      <c r="B277" t="s">
        <v>109</v>
      </c>
      <c r="C277" t="s">
        <v>24</v>
      </c>
      <c r="D277" t="s">
        <v>21</v>
      </c>
      <c r="E277" s="38">
        <v>42690</v>
      </c>
      <c r="F277" t="s">
        <v>167</v>
      </c>
      <c r="G277" t="s">
        <v>21</v>
      </c>
      <c r="H277" t="s">
        <v>742</v>
      </c>
      <c r="I277" t="s">
        <v>167</v>
      </c>
      <c r="J277" t="b">
        <v>0</v>
      </c>
      <c r="K277" t="b">
        <v>1</v>
      </c>
      <c r="L277" t="b">
        <v>1</v>
      </c>
      <c r="N277">
        <v>1</v>
      </c>
      <c r="O277">
        <v>0</v>
      </c>
      <c r="P277">
        <v>0</v>
      </c>
      <c r="Q277">
        <v>0</v>
      </c>
    </row>
    <row r="278" spans="1:17" x14ac:dyDescent="0.3">
      <c r="A278" t="s">
        <v>914</v>
      </c>
      <c r="B278" t="s">
        <v>103</v>
      </c>
      <c r="C278" t="s">
        <v>22</v>
      </c>
      <c r="D278" t="s">
        <v>26</v>
      </c>
      <c r="E278" s="38">
        <v>42679</v>
      </c>
      <c r="J278" t="b">
        <v>0</v>
      </c>
      <c r="K278" t="b">
        <v>1</v>
      </c>
      <c r="L278" t="b">
        <v>0</v>
      </c>
      <c r="N278">
        <v>1</v>
      </c>
      <c r="O278">
        <v>0</v>
      </c>
      <c r="P278">
        <v>0</v>
      </c>
      <c r="Q278">
        <v>0</v>
      </c>
    </row>
    <row r="279" spans="1:17" x14ac:dyDescent="0.3">
      <c r="A279" t="s">
        <v>915</v>
      </c>
      <c r="B279" t="s">
        <v>130</v>
      </c>
      <c r="C279" t="s">
        <v>22</v>
      </c>
      <c r="D279" t="s">
        <v>22</v>
      </c>
      <c r="E279" s="38">
        <v>42681</v>
      </c>
      <c r="J279" t="b">
        <v>0</v>
      </c>
      <c r="K279" t="b">
        <v>1</v>
      </c>
      <c r="L279" t="b">
        <v>0</v>
      </c>
      <c r="N279">
        <v>1</v>
      </c>
      <c r="O279">
        <v>0</v>
      </c>
      <c r="P279">
        <v>0</v>
      </c>
      <c r="Q279">
        <v>0</v>
      </c>
    </row>
    <row r="280" spans="1:17" x14ac:dyDescent="0.3">
      <c r="A280" t="s">
        <v>563</v>
      </c>
      <c r="B280" t="s">
        <v>78</v>
      </c>
      <c r="C280" t="s">
        <v>20</v>
      </c>
      <c r="D280" t="s">
        <v>20</v>
      </c>
      <c r="E280" s="38">
        <v>42612</v>
      </c>
      <c r="F280" t="s">
        <v>916</v>
      </c>
      <c r="G280" t="s">
        <v>20</v>
      </c>
      <c r="H280" t="s">
        <v>742</v>
      </c>
      <c r="J280" t="b">
        <v>0</v>
      </c>
      <c r="K280" t="b">
        <v>1</v>
      </c>
      <c r="L280" t="b">
        <v>1</v>
      </c>
      <c r="M280" s="38">
        <v>42679</v>
      </c>
      <c r="N280">
        <v>0.25</v>
      </c>
      <c r="O280">
        <v>0</v>
      </c>
      <c r="P280">
        <v>0</v>
      </c>
      <c r="Q280">
        <v>0</v>
      </c>
    </row>
    <row r="281" spans="1:17" x14ac:dyDescent="0.3">
      <c r="A281" t="s">
        <v>696</v>
      </c>
      <c r="B281" t="s">
        <v>132</v>
      </c>
      <c r="C281" t="s">
        <v>20</v>
      </c>
      <c r="D281" t="s">
        <v>20</v>
      </c>
      <c r="E281" s="38">
        <v>42682</v>
      </c>
      <c r="F281" t="s">
        <v>149</v>
      </c>
      <c r="G281" t="s">
        <v>20</v>
      </c>
      <c r="H281" t="s">
        <v>795</v>
      </c>
      <c r="I281" t="s">
        <v>149</v>
      </c>
      <c r="J281" t="b">
        <v>1</v>
      </c>
      <c r="K281" t="b">
        <v>1</v>
      </c>
      <c r="L281" t="b">
        <v>0</v>
      </c>
      <c r="M281" s="38">
        <v>42682</v>
      </c>
      <c r="N281">
        <v>0.25</v>
      </c>
      <c r="O281">
        <v>1</v>
      </c>
      <c r="P281">
        <v>0</v>
      </c>
      <c r="Q281">
        <v>1</v>
      </c>
    </row>
    <row r="282" spans="1:17" x14ac:dyDescent="0.3">
      <c r="A282" t="s">
        <v>424</v>
      </c>
      <c r="B282" t="s">
        <v>112</v>
      </c>
      <c r="C282" t="s">
        <v>23</v>
      </c>
      <c r="D282" t="s">
        <v>23</v>
      </c>
      <c r="E282" s="38">
        <v>42683</v>
      </c>
      <c r="F282" t="s">
        <v>169</v>
      </c>
      <c r="G282" t="s">
        <v>23</v>
      </c>
      <c r="H282" t="s">
        <v>750</v>
      </c>
      <c r="I282" t="s">
        <v>169</v>
      </c>
      <c r="J282" t="b">
        <v>0</v>
      </c>
      <c r="K282" t="b">
        <v>0</v>
      </c>
      <c r="L282" t="b">
        <v>0</v>
      </c>
      <c r="M282" s="38">
        <v>42683</v>
      </c>
      <c r="N282">
        <v>0.5</v>
      </c>
      <c r="O282">
        <v>1</v>
      </c>
      <c r="P282">
        <v>0</v>
      </c>
      <c r="Q282">
        <v>1</v>
      </c>
    </row>
    <row r="283" spans="1:17" x14ac:dyDescent="0.3">
      <c r="A283" t="s">
        <v>917</v>
      </c>
      <c r="D283" t="s">
        <v>21</v>
      </c>
      <c r="E283" s="38">
        <v>42690</v>
      </c>
      <c r="J283" t="b">
        <v>0</v>
      </c>
      <c r="K283" t="b">
        <v>1</v>
      </c>
      <c r="L283" t="b">
        <v>0</v>
      </c>
      <c r="N283">
        <v>1</v>
      </c>
      <c r="O283">
        <v>0</v>
      </c>
      <c r="P283">
        <v>0</v>
      </c>
      <c r="Q283">
        <v>0</v>
      </c>
    </row>
    <row r="284" spans="1:17" x14ac:dyDescent="0.3">
      <c r="A284" t="s">
        <v>339</v>
      </c>
      <c r="D284" t="s">
        <v>22</v>
      </c>
      <c r="E284" s="38">
        <v>42689</v>
      </c>
      <c r="F284" t="s">
        <v>142</v>
      </c>
      <c r="G284" t="s">
        <v>22</v>
      </c>
      <c r="H284" t="s">
        <v>749</v>
      </c>
      <c r="I284" t="s">
        <v>142</v>
      </c>
      <c r="J284" t="b">
        <v>1</v>
      </c>
      <c r="K284" t="b">
        <v>0</v>
      </c>
      <c r="L284" t="b">
        <v>0</v>
      </c>
      <c r="M284" s="38">
        <v>42689</v>
      </c>
      <c r="N284">
        <v>1</v>
      </c>
      <c r="O284">
        <v>1</v>
      </c>
      <c r="P284">
        <v>0</v>
      </c>
      <c r="Q284">
        <v>0</v>
      </c>
    </row>
    <row r="285" spans="1:17" x14ac:dyDescent="0.3">
      <c r="A285" t="s">
        <v>772</v>
      </c>
      <c r="B285" t="s">
        <v>101</v>
      </c>
      <c r="C285" t="s">
        <v>20</v>
      </c>
      <c r="D285" t="s">
        <v>20</v>
      </c>
      <c r="E285" s="38">
        <v>42686</v>
      </c>
      <c r="H285" t="s">
        <v>742</v>
      </c>
      <c r="I285" t="s">
        <v>302</v>
      </c>
      <c r="J285" t="b">
        <v>1</v>
      </c>
      <c r="K285" t="b">
        <v>0</v>
      </c>
      <c r="L285" t="b">
        <v>1</v>
      </c>
      <c r="N285">
        <v>0.33</v>
      </c>
      <c r="O285">
        <v>0</v>
      </c>
      <c r="P285">
        <v>0</v>
      </c>
      <c r="Q285">
        <v>0</v>
      </c>
    </row>
    <row r="286" spans="1:17" x14ac:dyDescent="0.3">
      <c r="A286" t="s">
        <v>918</v>
      </c>
      <c r="B286" t="s">
        <v>111</v>
      </c>
      <c r="C286" t="s">
        <v>23</v>
      </c>
      <c r="D286" t="s">
        <v>23</v>
      </c>
      <c r="E286" s="38">
        <v>42688</v>
      </c>
      <c r="J286" t="b">
        <v>0</v>
      </c>
      <c r="K286" t="b">
        <v>1</v>
      </c>
      <c r="L286" t="b">
        <v>0</v>
      </c>
      <c r="N286">
        <v>1</v>
      </c>
      <c r="O286">
        <v>0</v>
      </c>
      <c r="P286">
        <v>0</v>
      </c>
      <c r="Q286">
        <v>0</v>
      </c>
    </row>
    <row r="287" spans="1:17" x14ac:dyDescent="0.3">
      <c r="A287" t="s">
        <v>879</v>
      </c>
      <c r="B287" t="s">
        <v>129</v>
      </c>
      <c r="C287" t="s">
        <v>20</v>
      </c>
      <c r="D287" t="s">
        <v>20</v>
      </c>
      <c r="E287" s="38">
        <v>42681</v>
      </c>
      <c r="F287" t="s">
        <v>149</v>
      </c>
      <c r="G287" t="s">
        <v>20</v>
      </c>
      <c r="H287" t="s">
        <v>760</v>
      </c>
      <c r="I287" t="s">
        <v>149</v>
      </c>
      <c r="J287" t="b">
        <v>1</v>
      </c>
      <c r="K287" t="b">
        <v>0</v>
      </c>
      <c r="L287" t="b">
        <v>0</v>
      </c>
      <c r="N287">
        <v>0.5</v>
      </c>
      <c r="O287">
        <v>0</v>
      </c>
      <c r="P287">
        <v>0</v>
      </c>
      <c r="Q287">
        <v>0</v>
      </c>
    </row>
    <row r="288" spans="1:17" x14ac:dyDescent="0.3">
      <c r="A288" t="s">
        <v>500</v>
      </c>
      <c r="B288" t="s">
        <v>109</v>
      </c>
      <c r="C288" t="s">
        <v>24</v>
      </c>
      <c r="D288" t="s">
        <v>21</v>
      </c>
      <c r="E288" s="38">
        <v>42681</v>
      </c>
      <c r="F288" t="s">
        <v>170</v>
      </c>
      <c r="G288" t="s">
        <v>21</v>
      </c>
      <c r="H288" t="s">
        <v>750</v>
      </c>
      <c r="I288" t="s">
        <v>170</v>
      </c>
      <c r="J288" t="b">
        <v>1</v>
      </c>
      <c r="K288" t="b">
        <v>0</v>
      </c>
      <c r="L288" t="b">
        <v>0</v>
      </c>
      <c r="M288" s="38">
        <v>42681</v>
      </c>
      <c r="N288">
        <v>0.5</v>
      </c>
      <c r="O288">
        <v>1</v>
      </c>
      <c r="P288">
        <v>0</v>
      </c>
      <c r="Q288">
        <v>1</v>
      </c>
    </row>
    <row r="289" spans="1:17" x14ac:dyDescent="0.3">
      <c r="A289" t="s">
        <v>919</v>
      </c>
      <c r="B289" t="s">
        <v>121</v>
      </c>
      <c r="C289" t="s">
        <v>26</v>
      </c>
      <c r="D289" t="s">
        <v>26</v>
      </c>
      <c r="E289" s="38">
        <v>42688</v>
      </c>
      <c r="F289" t="s">
        <v>138</v>
      </c>
      <c r="G289" t="s">
        <v>26</v>
      </c>
      <c r="H289" t="s">
        <v>760</v>
      </c>
      <c r="I289" t="s">
        <v>138</v>
      </c>
      <c r="J289" t="b">
        <v>1</v>
      </c>
      <c r="K289" t="b">
        <v>0</v>
      </c>
      <c r="L289" t="b">
        <v>0</v>
      </c>
      <c r="N289">
        <v>0.33</v>
      </c>
      <c r="O289">
        <v>0</v>
      </c>
      <c r="P289">
        <v>0</v>
      </c>
      <c r="Q289">
        <v>0</v>
      </c>
    </row>
    <row r="290" spans="1:17" x14ac:dyDescent="0.3">
      <c r="A290" t="s">
        <v>920</v>
      </c>
      <c r="B290" t="s">
        <v>117</v>
      </c>
      <c r="C290" t="s">
        <v>22</v>
      </c>
      <c r="D290" t="s">
        <v>26</v>
      </c>
      <c r="E290" s="38">
        <v>42688</v>
      </c>
      <c r="F290" t="s">
        <v>146</v>
      </c>
      <c r="G290" t="s">
        <v>26</v>
      </c>
      <c r="H290" t="s">
        <v>760</v>
      </c>
      <c r="I290" t="s">
        <v>146</v>
      </c>
      <c r="J290" t="b">
        <v>0</v>
      </c>
      <c r="K290" t="b">
        <v>0</v>
      </c>
      <c r="L290" t="b">
        <v>0</v>
      </c>
      <c r="N290">
        <v>0.5</v>
      </c>
      <c r="O290">
        <v>0</v>
      </c>
      <c r="P290">
        <v>0</v>
      </c>
      <c r="Q290">
        <v>0</v>
      </c>
    </row>
    <row r="291" spans="1:17" x14ac:dyDescent="0.3">
      <c r="A291" t="s">
        <v>921</v>
      </c>
      <c r="B291" t="s">
        <v>105</v>
      </c>
      <c r="C291" t="s">
        <v>21</v>
      </c>
      <c r="D291" t="s">
        <v>21</v>
      </c>
      <c r="E291" s="38">
        <v>42686</v>
      </c>
      <c r="F291" t="s">
        <v>162</v>
      </c>
      <c r="G291" t="s">
        <v>21</v>
      </c>
      <c r="H291" t="s">
        <v>760</v>
      </c>
      <c r="I291" t="s">
        <v>162</v>
      </c>
      <c r="J291" t="b">
        <v>0</v>
      </c>
      <c r="K291" t="b">
        <v>0</v>
      </c>
      <c r="L291" t="b">
        <v>0</v>
      </c>
      <c r="N291">
        <v>1</v>
      </c>
      <c r="O291">
        <v>0</v>
      </c>
      <c r="P291">
        <v>0</v>
      </c>
      <c r="Q291">
        <v>0</v>
      </c>
    </row>
    <row r="292" spans="1:17" x14ac:dyDescent="0.3">
      <c r="A292" t="s">
        <v>922</v>
      </c>
      <c r="B292" t="s">
        <v>114</v>
      </c>
      <c r="C292" t="s">
        <v>23</v>
      </c>
      <c r="D292" t="s">
        <v>23</v>
      </c>
      <c r="E292" s="38">
        <v>42683</v>
      </c>
      <c r="F292" t="s">
        <v>169</v>
      </c>
      <c r="G292" t="s">
        <v>23</v>
      </c>
      <c r="H292" t="s">
        <v>760</v>
      </c>
      <c r="I292" t="s">
        <v>169</v>
      </c>
      <c r="J292" t="b">
        <v>1</v>
      </c>
      <c r="K292" t="b">
        <v>0</v>
      </c>
      <c r="L292" t="b">
        <v>0</v>
      </c>
      <c r="N292">
        <v>0.5</v>
      </c>
      <c r="O292">
        <v>0</v>
      </c>
      <c r="P292">
        <v>0</v>
      </c>
      <c r="Q292">
        <v>0</v>
      </c>
    </row>
    <row r="293" spans="1:17" x14ac:dyDescent="0.3">
      <c r="A293" t="s">
        <v>513</v>
      </c>
      <c r="D293" t="s">
        <v>26</v>
      </c>
      <c r="E293" s="38">
        <v>42682</v>
      </c>
      <c r="F293" t="s">
        <v>146</v>
      </c>
      <c r="G293" t="s">
        <v>26</v>
      </c>
      <c r="H293" t="s">
        <v>754</v>
      </c>
      <c r="I293" t="s">
        <v>137</v>
      </c>
      <c r="J293" t="b">
        <v>1</v>
      </c>
      <c r="K293" t="b">
        <v>1</v>
      </c>
      <c r="L293" t="b">
        <v>0</v>
      </c>
      <c r="M293" s="38">
        <v>42682</v>
      </c>
      <c r="N293">
        <v>0.33</v>
      </c>
      <c r="O293">
        <v>0</v>
      </c>
      <c r="P293">
        <v>0</v>
      </c>
      <c r="Q293">
        <v>0</v>
      </c>
    </row>
    <row r="294" spans="1:17" x14ac:dyDescent="0.3">
      <c r="A294" t="s">
        <v>761</v>
      </c>
      <c r="B294" t="s">
        <v>113</v>
      </c>
      <c r="C294" t="s">
        <v>23</v>
      </c>
      <c r="D294" t="s">
        <v>23</v>
      </c>
      <c r="E294" s="38">
        <v>42685</v>
      </c>
      <c r="J294" t="b">
        <v>0</v>
      </c>
      <c r="K294" t="b">
        <v>1</v>
      </c>
      <c r="L294" t="b">
        <v>1</v>
      </c>
      <c r="N294">
        <v>0.5</v>
      </c>
      <c r="O294">
        <v>0</v>
      </c>
      <c r="P294">
        <v>0</v>
      </c>
      <c r="Q294">
        <v>0</v>
      </c>
    </row>
    <row r="295" spans="1:17" x14ac:dyDescent="0.3">
      <c r="A295" t="s">
        <v>555</v>
      </c>
      <c r="B295" t="s">
        <v>111</v>
      </c>
      <c r="C295" t="s">
        <v>23</v>
      </c>
      <c r="D295" t="s">
        <v>23</v>
      </c>
      <c r="E295" s="38">
        <v>42681</v>
      </c>
      <c r="F295" t="s">
        <v>148</v>
      </c>
      <c r="G295" t="s">
        <v>23</v>
      </c>
      <c r="H295" t="s">
        <v>750</v>
      </c>
      <c r="I295" t="s">
        <v>148</v>
      </c>
      <c r="J295" t="b">
        <v>1</v>
      </c>
      <c r="K295" t="b">
        <v>0</v>
      </c>
      <c r="L295" t="b">
        <v>0</v>
      </c>
      <c r="M295" s="38">
        <v>42681</v>
      </c>
      <c r="N295">
        <v>1</v>
      </c>
      <c r="O295">
        <v>1</v>
      </c>
      <c r="P295">
        <v>0</v>
      </c>
      <c r="Q295">
        <v>1</v>
      </c>
    </row>
    <row r="296" spans="1:17" x14ac:dyDescent="0.3">
      <c r="A296" t="s">
        <v>923</v>
      </c>
      <c r="B296" t="s">
        <v>116</v>
      </c>
      <c r="C296" t="s">
        <v>23</v>
      </c>
      <c r="D296" t="s">
        <v>23</v>
      </c>
      <c r="E296" s="38">
        <v>42683</v>
      </c>
      <c r="F296" t="s">
        <v>148</v>
      </c>
      <c r="G296" t="s">
        <v>23</v>
      </c>
      <c r="H296" t="s">
        <v>742</v>
      </c>
      <c r="I296" t="s">
        <v>148</v>
      </c>
      <c r="J296" t="b">
        <v>0</v>
      </c>
      <c r="K296" t="b">
        <v>1</v>
      </c>
      <c r="L296" t="b">
        <v>1</v>
      </c>
      <c r="N296">
        <v>1</v>
      </c>
      <c r="O296">
        <v>0</v>
      </c>
      <c r="P296">
        <v>0</v>
      </c>
      <c r="Q296">
        <v>0</v>
      </c>
    </row>
    <row r="297" spans="1:17" x14ac:dyDescent="0.3">
      <c r="A297" t="s">
        <v>590</v>
      </c>
      <c r="B297" t="s">
        <v>108</v>
      </c>
      <c r="C297" t="s">
        <v>20</v>
      </c>
      <c r="D297" t="s">
        <v>20</v>
      </c>
      <c r="E297" s="38">
        <v>42689</v>
      </c>
      <c r="F297" t="s">
        <v>152</v>
      </c>
      <c r="G297" t="s">
        <v>20</v>
      </c>
      <c r="H297" t="s">
        <v>749</v>
      </c>
      <c r="I297" t="s">
        <v>152</v>
      </c>
      <c r="J297" t="b">
        <v>0</v>
      </c>
      <c r="K297" t="b">
        <v>0</v>
      </c>
      <c r="L297" t="b">
        <v>0</v>
      </c>
      <c r="M297" s="38">
        <v>42689</v>
      </c>
      <c r="N297">
        <v>1</v>
      </c>
      <c r="O297">
        <v>1</v>
      </c>
      <c r="P297">
        <v>0</v>
      </c>
      <c r="Q297">
        <v>0</v>
      </c>
    </row>
    <row r="298" spans="1:17" x14ac:dyDescent="0.3">
      <c r="A298" t="s">
        <v>623</v>
      </c>
      <c r="B298" t="s">
        <v>43</v>
      </c>
      <c r="C298" t="s">
        <v>26</v>
      </c>
      <c r="D298" t="s">
        <v>26</v>
      </c>
      <c r="E298" s="38">
        <v>42682</v>
      </c>
      <c r="F298" t="s">
        <v>166</v>
      </c>
      <c r="G298" t="s">
        <v>26</v>
      </c>
      <c r="H298" t="s">
        <v>750</v>
      </c>
      <c r="I298" t="s">
        <v>166</v>
      </c>
      <c r="J298" t="b">
        <v>1</v>
      </c>
      <c r="K298" t="b">
        <v>0</v>
      </c>
      <c r="L298" t="b">
        <v>0</v>
      </c>
      <c r="M298" s="38">
        <v>42682</v>
      </c>
      <c r="N298">
        <v>0.33</v>
      </c>
      <c r="O298">
        <v>1</v>
      </c>
      <c r="P298">
        <v>0</v>
      </c>
      <c r="Q298">
        <v>1</v>
      </c>
    </row>
    <row r="299" spans="1:17" x14ac:dyDescent="0.3">
      <c r="A299" t="s">
        <v>924</v>
      </c>
      <c r="B299" t="s">
        <v>101</v>
      </c>
      <c r="C299" t="s">
        <v>20</v>
      </c>
      <c r="D299" t="s">
        <v>20</v>
      </c>
      <c r="E299" s="38">
        <v>42689</v>
      </c>
      <c r="F299" t="s">
        <v>64</v>
      </c>
      <c r="G299" t="s">
        <v>20</v>
      </c>
      <c r="H299" t="s">
        <v>742</v>
      </c>
      <c r="I299" t="s">
        <v>64</v>
      </c>
      <c r="J299" t="b">
        <v>1</v>
      </c>
      <c r="K299" t="b">
        <v>1</v>
      </c>
      <c r="L299" t="b">
        <v>1</v>
      </c>
      <c r="N299">
        <v>1</v>
      </c>
      <c r="O299">
        <v>0</v>
      </c>
      <c r="P299">
        <v>0</v>
      </c>
      <c r="Q299">
        <v>0</v>
      </c>
    </row>
    <row r="300" spans="1:17" x14ac:dyDescent="0.3">
      <c r="A300" t="s">
        <v>454</v>
      </c>
      <c r="B300" t="s">
        <v>121</v>
      </c>
      <c r="C300" t="s">
        <v>26</v>
      </c>
      <c r="D300" t="s">
        <v>26</v>
      </c>
      <c r="E300" s="38">
        <v>42598</v>
      </c>
      <c r="F300" t="s">
        <v>925</v>
      </c>
      <c r="G300" t="s">
        <v>26</v>
      </c>
      <c r="H300" t="s">
        <v>742</v>
      </c>
      <c r="J300" t="b">
        <v>0</v>
      </c>
      <c r="K300" t="b">
        <v>1</v>
      </c>
      <c r="L300" t="b">
        <v>1</v>
      </c>
      <c r="M300" s="38">
        <v>42690</v>
      </c>
      <c r="N300">
        <v>0.25</v>
      </c>
      <c r="O300">
        <v>0</v>
      </c>
      <c r="P300">
        <v>0</v>
      </c>
      <c r="Q300">
        <v>0</v>
      </c>
    </row>
    <row r="301" spans="1:17" x14ac:dyDescent="0.3">
      <c r="A301" t="s">
        <v>674</v>
      </c>
      <c r="D301" t="s">
        <v>25</v>
      </c>
      <c r="E301" s="38">
        <v>42686</v>
      </c>
      <c r="F301" t="s">
        <v>157</v>
      </c>
      <c r="G301" t="s">
        <v>25</v>
      </c>
      <c r="H301" t="s">
        <v>750</v>
      </c>
      <c r="I301" t="s">
        <v>156</v>
      </c>
      <c r="J301" t="b">
        <v>1</v>
      </c>
      <c r="K301" t="b">
        <v>0</v>
      </c>
      <c r="L301" t="b">
        <v>0</v>
      </c>
      <c r="M301" s="38">
        <v>42686</v>
      </c>
      <c r="N301">
        <v>1</v>
      </c>
      <c r="O301">
        <v>1</v>
      </c>
      <c r="P301">
        <v>0</v>
      </c>
      <c r="Q301">
        <v>1</v>
      </c>
    </row>
    <row r="302" spans="1:17" x14ac:dyDescent="0.3">
      <c r="A302" t="s">
        <v>721</v>
      </c>
      <c r="D302" t="s">
        <v>22</v>
      </c>
      <c r="E302" s="38">
        <v>42688</v>
      </c>
      <c r="F302" t="s">
        <v>135</v>
      </c>
      <c r="G302" t="s">
        <v>22</v>
      </c>
      <c r="H302" t="s">
        <v>749</v>
      </c>
      <c r="I302" t="s">
        <v>135</v>
      </c>
      <c r="J302" t="b">
        <v>0</v>
      </c>
      <c r="K302" t="b">
        <v>0</v>
      </c>
      <c r="L302" t="b">
        <v>0</v>
      </c>
      <c r="M302" s="38">
        <v>42688</v>
      </c>
      <c r="N302">
        <v>0.33</v>
      </c>
      <c r="O302">
        <v>1</v>
      </c>
      <c r="P302">
        <v>0</v>
      </c>
      <c r="Q302">
        <v>0</v>
      </c>
    </row>
    <row r="303" spans="1:17" x14ac:dyDescent="0.3">
      <c r="A303" t="s">
        <v>557</v>
      </c>
      <c r="B303" t="s">
        <v>112</v>
      </c>
      <c r="C303" t="s">
        <v>23</v>
      </c>
      <c r="D303" t="s">
        <v>23</v>
      </c>
      <c r="E303" s="38">
        <v>42683</v>
      </c>
      <c r="F303" t="s">
        <v>141</v>
      </c>
      <c r="G303" t="s">
        <v>23</v>
      </c>
      <c r="H303" t="s">
        <v>749</v>
      </c>
      <c r="I303" t="s">
        <v>141</v>
      </c>
      <c r="J303" t="b">
        <v>0</v>
      </c>
      <c r="K303" t="b">
        <v>0</v>
      </c>
      <c r="L303" t="b">
        <v>0</v>
      </c>
      <c r="M303" s="38">
        <v>42683</v>
      </c>
      <c r="N303">
        <v>1</v>
      </c>
      <c r="O303">
        <v>1</v>
      </c>
      <c r="P303">
        <v>0</v>
      </c>
      <c r="Q303">
        <v>0</v>
      </c>
    </row>
    <row r="304" spans="1:17" x14ac:dyDescent="0.3">
      <c r="A304" t="s">
        <v>926</v>
      </c>
      <c r="D304" t="s">
        <v>22</v>
      </c>
      <c r="E304" s="38">
        <v>42690</v>
      </c>
      <c r="H304" t="s">
        <v>742</v>
      </c>
      <c r="J304" t="b">
        <v>0</v>
      </c>
      <c r="K304" t="b">
        <v>1</v>
      </c>
      <c r="L304" t="b">
        <v>1</v>
      </c>
      <c r="N304">
        <v>0.5</v>
      </c>
      <c r="O304">
        <v>0</v>
      </c>
      <c r="P304">
        <v>0</v>
      </c>
      <c r="Q304">
        <v>0</v>
      </c>
    </row>
    <row r="305" spans="1:17" x14ac:dyDescent="0.3">
      <c r="A305" t="s">
        <v>481</v>
      </c>
      <c r="B305" t="s">
        <v>96</v>
      </c>
      <c r="C305" t="s">
        <v>23</v>
      </c>
      <c r="D305" t="s">
        <v>23</v>
      </c>
      <c r="E305" s="38">
        <v>42683</v>
      </c>
      <c r="F305" t="s">
        <v>148</v>
      </c>
      <c r="G305" t="s">
        <v>23</v>
      </c>
      <c r="H305" t="s">
        <v>750</v>
      </c>
      <c r="I305" t="s">
        <v>148</v>
      </c>
      <c r="J305" t="b">
        <v>1</v>
      </c>
      <c r="K305" t="b">
        <v>0</v>
      </c>
      <c r="L305" t="b">
        <v>0</v>
      </c>
      <c r="M305" s="38">
        <v>42683</v>
      </c>
      <c r="N305">
        <v>1</v>
      </c>
      <c r="O305">
        <v>1</v>
      </c>
      <c r="P305">
        <v>0</v>
      </c>
      <c r="Q305">
        <v>1</v>
      </c>
    </row>
    <row r="306" spans="1:17" x14ac:dyDescent="0.3">
      <c r="A306" t="s">
        <v>927</v>
      </c>
      <c r="B306" t="s">
        <v>101</v>
      </c>
      <c r="C306" t="s">
        <v>20</v>
      </c>
      <c r="D306" t="s">
        <v>20</v>
      </c>
      <c r="E306" s="38">
        <v>42684</v>
      </c>
      <c r="F306" t="s">
        <v>149</v>
      </c>
      <c r="G306" t="s">
        <v>20</v>
      </c>
      <c r="H306" t="s">
        <v>762</v>
      </c>
      <c r="I306" t="s">
        <v>149</v>
      </c>
      <c r="J306" t="b">
        <v>1</v>
      </c>
      <c r="K306" t="b">
        <v>0</v>
      </c>
      <c r="L306" t="b">
        <v>0</v>
      </c>
      <c r="N306">
        <v>1</v>
      </c>
      <c r="O306">
        <v>0</v>
      </c>
      <c r="P306">
        <v>0</v>
      </c>
      <c r="Q306">
        <v>0</v>
      </c>
    </row>
    <row r="307" spans="1:17" x14ac:dyDescent="0.3">
      <c r="A307" t="s">
        <v>928</v>
      </c>
      <c r="B307" t="s">
        <v>51</v>
      </c>
      <c r="C307" t="s">
        <v>23</v>
      </c>
      <c r="D307" t="s">
        <v>23</v>
      </c>
      <c r="E307" s="38">
        <v>42681</v>
      </c>
      <c r="F307" t="s">
        <v>148</v>
      </c>
      <c r="G307" t="s">
        <v>23</v>
      </c>
      <c r="J307" t="b">
        <v>1</v>
      </c>
      <c r="K307" t="b">
        <v>1</v>
      </c>
      <c r="L307" t="b">
        <v>0</v>
      </c>
      <c r="N307">
        <v>1</v>
      </c>
      <c r="O307">
        <v>0</v>
      </c>
      <c r="P307">
        <v>0</v>
      </c>
      <c r="Q307">
        <v>0</v>
      </c>
    </row>
    <row r="308" spans="1:17" x14ac:dyDescent="0.3">
      <c r="A308" t="s">
        <v>929</v>
      </c>
      <c r="B308" t="s">
        <v>129</v>
      </c>
      <c r="C308" t="s">
        <v>20</v>
      </c>
      <c r="D308" t="s">
        <v>20</v>
      </c>
      <c r="E308" s="38">
        <v>42690</v>
      </c>
      <c r="H308" t="s">
        <v>742</v>
      </c>
      <c r="I308" t="s">
        <v>265</v>
      </c>
      <c r="J308" t="b">
        <v>0</v>
      </c>
      <c r="K308" t="b">
        <v>1</v>
      </c>
      <c r="L308" t="b">
        <v>1</v>
      </c>
      <c r="N308">
        <v>1</v>
      </c>
      <c r="O308">
        <v>0</v>
      </c>
      <c r="P308">
        <v>0</v>
      </c>
      <c r="Q308">
        <v>0</v>
      </c>
    </row>
    <row r="309" spans="1:17" x14ac:dyDescent="0.3">
      <c r="A309" t="s">
        <v>930</v>
      </c>
      <c r="B309" t="s">
        <v>108</v>
      </c>
      <c r="C309" t="s">
        <v>20</v>
      </c>
      <c r="D309" t="s">
        <v>20</v>
      </c>
      <c r="E309" s="38">
        <v>42681</v>
      </c>
      <c r="J309" t="b">
        <v>1</v>
      </c>
      <c r="K309" t="b">
        <v>1</v>
      </c>
      <c r="L309" t="b">
        <v>0</v>
      </c>
      <c r="N309">
        <v>1</v>
      </c>
      <c r="O309">
        <v>0</v>
      </c>
      <c r="P309">
        <v>0</v>
      </c>
      <c r="Q309">
        <v>0</v>
      </c>
    </row>
    <row r="310" spans="1:17" x14ac:dyDescent="0.3">
      <c r="A310" t="s">
        <v>931</v>
      </c>
      <c r="D310" t="s">
        <v>23</v>
      </c>
      <c r="E310" s="38">
        <v>42684</v>
      </c>
      <c r="J310" t="b">
        <v>0</v>
      </c>
      <c r="K310" t="b">
        <v>1</v>
      </c>
      <c r="L310" t="b">
        <v>0</v>
      </c>
      <c r="N310">
        <v>1</v>
      </c>
      <c r="O310">
        <v>0</v>
      </c>
      <c r="P310">
        <v>0</v>
      </c>
      <c r="Q310">
        <v>0</v>
      </c>
    </row>
    <row r="311" spans="1:17" x14ac:dyDescent="0.3">
      <c r="A311" t="s">
        <v>732</v>
      </c>
      <c r="B311" t="s">
        <v>78</v>
      </c>
      <c r="C311" t="s">
        <v>20</v>
      </c>
      <c r="D311" t="s">
        <v>20</v>
      </c>
      <c r="E311" s="38">
        <v>42683</v>
      </c>
      <c r="F311" t="s">
        <v>149</v>
      </c>
      <c r="G311" t="s">
        <v>20</v>
      </c>
      <c r="H311" t="s">
        <v>750</v>
      </c>
      <c r="I311" t="s">
        <v>149</v>
      </c>
      <c r="J311" t="b">
        <v>1</v>
      </c>
      <c r="K311" t="b">
        <v>0</v>
      </c>
      <c r="L311" t="b">
        <v>0</v>
      </c>
      <c r="M311" s="38">
        <v>42683</v>
      </c>
      <c r="N311">
        <v>1</v>
      </c>
      <c r="O311">
        <v>1</v>
      </c>
      <c r="P311">
        <v>0</v>
      </c>
      <c r="Q311">
        <v>1</v>
      </c>
    </row>
    <row r="312" spans="1:17" x14ac:dyDescent="0.3">
      <c r="A312" t="s">
        <v>932</v>
      </c>
      <c r="B312" t="s">
        <v>72</v>
      </c>
      <c r="C312" t="s">
        <v>20</v>
      </c>
      <c r="D312" t="s">
        <v>20</v>
      </c>
      <c r="E312" s="38">
        <v>42688</v>
      </c>
      <c r="F312" t="s">
        <v>64</v>
      </c>
      <c r="G312" t="s">
        <v>20</v>
      </c>
      <c r="H312" t="s">
        <v>760</v>
      </c>
      <c r="I312" t="s">
        <v>64</v>
      </c>
      <c r="J312" t="b">
        <v>0</v>
      </c>
      <c r="K312" t="b">
        <v>0</v>
      </c>
      <c r="L312" t="b">
        <v>0</v>
      </c>
      <c r="N312">
        <v>0.5</v>
      </c>
      <c r="O312">
        <v>0</v>
      </c>
      <c r="P312">
        <v>0</v>
      </c>
      <c r="Q312">
        <v>0</v>
      </c>
    </row>
    <row r="313" spans="1:17" x14ac:dyDescent="0.3">
      <c r="A313" t="s">
        <v>933</v>
      </c>
      <c r="B313" t="s">
        <v>83</v>
      </c>
      <c r="C313" t="s">
        <v>25</v>
      </c>
      <c r="D313" t="s">
        <v>25</v>
      </c>
      <c r="E313" s="38">
        <v>42682</v>
      </c>
      <c r="F313" t="s">
        <v>136</v>
      </c>
      <c r="G313" t="s">
        <v>25</v>
      </c>
      <c r="H313" t="s">
        <v>756</v>
      </c>
      <c r="I313" t="s">
        <v>136</v>
      </c>
      <c r="J313" t="b">
        <v>1</v>
      </c>
      <c r="K313" t="b">
        <v>0</v>
      </c>
      <c r="L313" t="b">
        <v>0</v>
      </c>
      <c r="N313">
        <v>1</v>
      </c>
      <c r="O313">
        <v>0</v>
      </c>
      <c r="P313">
        <v>0</v>
      </c>
      <c r="Q313">
        <v>0</v>
      </c>
    </row>
    <row r="314" spans="1:17" x14ac:dyDescent="0.3">
      <c r="A314" t="s">
        <v>378</v>
      </c>
      <c r="B314" t="s">
        <v>67</v>
      </c>
      <c r="C314" t="s">
        <v>26</v>
      </c>
      <c r="D314" t="s">
        <v>26</v>
      </c>
      <c r="E314" s="38">
        <v>42682</v>
      </c>
      <c r="F314" t="s">
        <v>138</v>
      </c>
      <c r="G314" t="s">
        <v>26</v>
      </c>
      <c r="H314" t="s">
        <v>749</v>
      </c>
      <c r="I314" t="s">
        <v>138</v>
      </c>
      <c r="J314" t="b">
        <v>1</v>
      </c>
      <c r="K314" t="b">
        <v>0</v>
      </c>
      <c r="L314" t="b">
        <v>0</v>
      </c>
      <c r="M314" s="38">
        <v>42682</v>
      </c>
      <c r="N314">
        <v>1</v>
      </c>
      <c r="O314">
        <v>1</v>
      </c>
      <c r="P314">
        <v>0</v>
      </c>
      <c r="Q314">
        <v>0</v>
      </c>
    </row>
    <row r="315" spans="1:17" x14ac:dyDescent="0.3">
      <c r="A315" t="s">
        <v>934</v>
      </c>
      <c r="B315" t="s">
        <v>78</v>
      </c>
      <c r="C315" t="s">
        <v>20</v>
      </c>
      <c r="D315" t="s">
        <v>20</v>
      </c>
      <c r="E315" s="38">
        <v>42686</v>
      </c>
      <c r="F315" t="s">
        <v>140</v>
      </c>
      <c r="G315" t="s">
        <v>20</v>
      </c>
      <c r="H315" t="s">
        <v>760</v>
      </c>
      <c r="I315" t="s">
        <v>140</v>
      </c>
      <c r="J315" t="b">
        <v>0</v>
      </c>
      <c r="K315" t="b">
        <v>0</v>
      </c>
      <c r="L315" t="b">
        <v>0</v>
      </c>
      <c r="N315">
        <v>1</v>
      </c>
      <c r="O315">
        <v>0</v>
      </c>
      <c r="P315">
        <v>0</v>
      </c>
      <c r="Q315">
        <v>0</v>
      </c>
    </row>
    <row r="316" spans="1:17" x14ac:dyDescent="0.3">
      <c r="A316" t="s">
        <v>935</v>
      </c>
      <c r="B316" t="s">
        <v>124</v>
      </c>
      <c r="C316" t="s">
        <v>23</v>
      </c>
      <c r="D316" t="s">
        <v>22</v>
      </c>
      <c r="E316" s="38">
        <v>42677</v>
      </c>
      <c r="J316" t="b">
        <v>0</v>
      </c>
      <c r="K316" t="b">
        <v>1</v>
      </c>
      <c r="L316" t="b">
        <v>0</v>
      </c>
      <c r="N316">
        <v>1</v>
      </c>
      <c r="O316">
        <v>0</v>
      </c>
      <c r="P316">
        <v>0</v>
      </c>
      <c r="Q316">
        <v>0</v>
      </c>
    </row>
    <row r="317" spans="1:17" x14ac:dyDescent="0.3">
      <c r="A317" t="s">
        <v>464</v>
      </c>
      <c r="B317" t="s">
        <v>332</v>
      </c>
      <c r="C317" t="s">
        <v>22</v>
      </c>
      <c r="D317" t="s">
        <v>22</v>
      </c>
      <c r="E317" s="38">
        <v>42625</v>
      </c>
      <c r="H317" t="s">
        <v>742</v>
      </c>
      <c r="I317" t="s">
        <v>265</v>
      </c>
      <c r="J317" t="b">
        <v>0</v>
      </c>
      <c r="K317" t="b">
        <v>1</v>
      </c>
      <c r="L317" t="b">
        <v>1</v>
      </c>
      <c r="M317" s="38">
        <v>42684</v>
      </c>
      <c r="N317">
        <v>0.2</v>
      </c>
      <c r="O317">
        <v>0</v>
      </c>
      <c r="P317">
        <v>0</v>
      </c>
      <c r="Q317">
        <v>0</v>
      </c>
    </row>
    <row r="318" spans="1:17" x14ac:dyDescent="0.3">
      <c r="A318" t="s">
        <v>936</v>
      </c>
      <c r="D318" t="s">
        <v>26</v>
      </c>
      <c r="E318" s="38">
        <v>42684</v>
      </c>
      <c r="F318" t="s">
        <v>166</v>
      </c>
      <c r="G318" t="s">
        <v>26</v>
      </c>
      <c r="J318" t="b">
        <v>1</v>
      </c>
      <c r="K318" t="b">
        <v>1</v>
      </c>
      <c r="L318" t="b">
        <v>0</v>
      </c>
      <c r="N318">
        <v>1</v>
      </c>
      <c r="O318">
        <v>0</v>
      </c>
      <c r="P318">
        <v>0</v>
      </c>
      <c r="Q318">
        <v>0</v>
      </c>
    </row>
    <row r="319" spans="1:17" x14ac:dyDescent="0.3">
      <c r="A319" t="s">
        <v>427</v>
      </c>
      <c r="B319" t="s">
        <v>73</v>
      </c>
      <c r="C319" t="s">
        <v>20</v>
      </c>
      <c r="D319" t="s">
        <v>20</v>
      </c>
      <c r="E319" s="38">
        <v>42681</v>
      </c>
      <c r="F319" t="s">
        <v>149</v>
      </c>
      <c r="G319" t="s">
        <v>20</v>
      </c>
      <c r="H319" t="s">
        <v>749</v>
      </c>
      <c r="I319" t="s">
        <v>149</v>
      </c>
      <c r="J319" t="b">
        <v>1</v>
      </c>
      <c r="K319" t="b">
        <v>1</v>
      </c>
      <c r="L319" t="b">
        <v>0</v>
      </c>
      <c r="M319" s="38">
        <v>42681</v>
      </c>
      <c r="N319">
        <v>0.5</v>
      </c>
      <c r="O319">
        <v>1</v>
      </c>
      <c r="P319">
        <v>0</v>
      </c>
      <c r="Q319">
        <v>0</v>
      </c>
    </row>
    <row r="320" spans="1:17" x14ac:dyDescent="0.3">
      <c r="A320" t="s">
        <v>423</v>
      </c>
      <c r="B320" t="s">
        <v>121</v>
      </c>
      <c r="C320" t="s">
        <v>26</v>
      </c>
      <c r="D320" t="s">
        <v>26</v>
      </c>
      <c r="E320" s="38">
        <v>42595</v>
      </c>
      <c r="F320" t="s">
        <v>151</v>
      </c>
      <c r="G320" t="s">
        <v>26</v>
      </c>
      <c r="H320" t="s">
        <v>756</v>
      </c>
      <c r="I320" t="s">
        <v>151</v>
      </c>
      <c r="J320" t="b">
        <v>1</v>
      </c>
      <c r="K320" t="b">
        <v>0</v>
      </c>
      <c r="L320" t="b">
        <v>0</v>
      </c>
      <c r="M320" s="38">
        <v>42689</v>
      </c>
      <c r="N320">
        <v>0.17</v>
      </c>
      <c r="O320">
        <v>0</v>
      </c>
      <c r="P320">
        <v>0</v>
      </c>
      <c r="Q320">
        <v>0</v>
      </c>
    </row>
    <row r="321" spans="1:17" x14ac:dyDescent="0.3">
      <c r="A321" t="s">
        <v>937</v>
      </c>
      <c r="B321" t="s">
        <v>99</v>
      </c>
      <c r="C321" t="s">
        <v>24</v>
      </c>
      <c r="D321" t="s">
        <v>21</v>
      </c>
      <c r="E321" s="38">
        <v>42689</v>
      </c>
      <c r="F321" t="s">
        <v>159</v>
      </c>
      <c r="G321" t="s">
        <v>21</v>
      </c>
      <c r="J321" t="b">
        <v>0</v>
      </c>
      <c r="K321" t="b">
        <v>1</v>
      </c>
      <c r="L321" t="b">
        <v>0</v>
      </c>
      <c r="N321">
        <v>0.5</v>
      </c>
      <c r="O321">
        <v>0</v>
      </c>
      <c r="P321">
        <v>0</v>
      </c>
      <c r="Q321">
        <v>0</v>
      </c>
    </row>
    <row r="322" spans="1:17" x14ac:dyDescent="0.3">
      <c r="A322" t="s">
        <v>938</v>
      </c>
      <c r="B322" t="s">
        <v>128</v>
      </c>
      <c r="C322" t="s">
        <v>23</v>
      </c>
      <c r="D322" t="s">
        <v>23</v>
      </c>
      <c r="E322" s="38">
        <v>42688</v>
      </c>
      <c r="H322" t="s">
        <v>742</v>
      </c>
      <c r="I322" t="s">
        <v>265</v>
      </c>
      <c r="J322" t="b">
        <v>0</v>
      </c>
      <c r="K322" t="b">
        <v>1</v>
      </c>
      <c r="L322" t="b">
        <v>1</v>
      </c>
      <c r="N322">
        <v>0.5</v>
      </c>
      <c r="O322">
        <v>0</v>
      </c>
      <c r="P322">
        <v>0</v>
      </c>
      <c r="Q322">
        <v>0</v>
      </c>
    </row>
    <row r="323" spans="1:17" x14ac:dyDescent="0.3">
      <c r="A323" t="s">
        <v>938</v>
      </c>
      <c r="B323" t="s">
        <v>128</v>
      </c>
      <c r="C323" t="s">
        <v>23</v>
      </c>
      <c r="D323" t="s">
        <v>23</v>
      </c>
      <c r="E323" s="38">
        <v>42683</v>
      </c>
      <c r="J323" t="b">
        <v>0</v>
      </c>
      <c r="K323" t="b">
        <v>1</v>
      </c>
      <c r="L323" t="b">
        <v>1</v>
      </c>
      <c r="N323">
        <v>0.5</v>
      </c>
      <c r="O323">
        <v>0</v>
      </c>
      <c r="P323">
        <v>0</v>
      </c>
      <c r="Q323">
        <v>0</v>
      </c>
    </row>
    <row r="324" spans="1:17" x14ac:dyDescent="0.3">
      <c r="A324" t="s">
        <v>939</v>
      </c>
      <c r="B324" t="s">
        <v>99</v>
      </c>
      <c r="C324" t="s">
        <v>24</v>
      </c>
      <c r="D324" t="s">
        <v>21</v>
      </c>
      <c r="E324" s="38">
        <v>42684</v>
      </c>
      <c r="F324" t="s">
        <v>167</v>
      </c>
      <c r="G324" t="s">
        <v>21</v>
      </c>
      <c r="H324" t="s">
        <v>754</v>
      </c>
      <c r="I324" t="s">
        <v>167</v>
      </c>
      <c r="J324" t="b">
        <v>1</v>
      </c>
      <c r="K324" t="b">
        <v>1</v>
      </c>
      <c r="L324" t="b">
        <v>0</v>
      </c>
      <c r="N324">
        <v>0.5</v>
      </c>
      <c r="O324">
        <v>0</v>
      </c>
      <c r="P324">
        <v>0</v>
      </c>
      <c r="Q324">
        <v>0</v>
      </c>
    </row>
    <row r="325" spans="1:17" x14ac:dyDescent="0.3">
      <c r="A325" t="s">
        <v>940</v>
      </c>
      <c r="D325" t="s">
        <v>21</v>
      </c>
      <c r="E325" s="38">
        <v>42689</v>
      </c>
      <c r="H325" t="s">
        <v>742</v>
      </c>
      <c r="I325" t="s">
        <v>303</v>
      </c>
      <c r="J325" t="b">
        <v>0</v>
      </c>
      <c r="K325" t="b">
        <v>1</v>
      </c>
      <c r="L325" t="b">
        <v>1</v>
      </c>
      <c r="N325">
        <v>0.33</v>
      </c>
      <c r="O325">
        <v>0</v>
      </c>
      <c r="P325">
        <v>0</v>
      </c>
      <c r="Q325">
        <v>0</v>
      </c>
    </row>
    <row r="326" spans="1:17" x14ac:dyDescent="0.3">
      <c r="A326" t="s">
        <v>941</v>
      </c>
      <c r="D326" t="s">
        <v>25</v>
      </c>
      <c r="E326" s="38">
        <v>42689</v>
      </c>
      <c r="H326" t="s">
        <v>752</v>
      </c>
      <c r="I326" t="s">
        <v>265</v>
      </c>
      <c r="J326" t="b">
        <v>0</v>
      </c>
      <c r="K326" t="b">
        <v>1</v>
      </c>
      <c r="L326" t="b">
        <v>0</v>
      </c>
      <c r="N326">
        <v>1</v>
      </c>
      <c r="O326">
        <v>0</v>
      </c>
      <c r="P326">
        <v>0</v>
      </c>
      <c r="Q326">
        <v>0</v>
      </c>
    </row>
    <row r="327" spans="1:17" x14ac:dyDescent="0.3">
      <c r="A327" t="s">
        <v>942</v>
      </c>
      <c r="B327" t="s">
        <v>55</v>
      </c>
      <c r="C327" t="s">
        <v>20</v>
      </c>
      <c r="D327" t="s">
        <v>20</v>
      </c>
      <c r="E327" s="38">
        <v>42683</v>
      </c>
      <c r="F327" t="s">
        <v>152</v>
      </c>
      <c r="G327" t="s">
        <v>20</v>
      </c>
      <c r="H327" t="s">
        <v>769</v>
      </c>
      <c r="I327" t="s">
        <v>265</v>
      </c>
      <c r="J327" t="b">
        <v>0</v>
      </c>
      <c r="K327" t="b">
        <v>1</v>
      </c>
      <c r="L327" t="b">
        <v>0</v>
      </c>
      <c r="N327">
        <v>1</v>
      </c>
      <c r="O327">
        <v>0</v>
      </c>
      <c r="P327">
        <v>0</v>
      </c>
      <c r="Q327">
        <v>0</v>
      </c>
    </row>
    <row r="328" spans="1:17" x14ac:dyDescent="0.3">
      <c r="A328" t="s">
        <v>530</v>
      </c>
      <c r="B328" t="s">
        <v>127</v>
      </c>
      <c r="C328" t="s">
        <v>21</v>
      </c>
      <c r="D328" t="s">
        <v>21</v>
      </c>
      <c r="E328" s="38">
        <v>42686</v>
      </c>
      <c r="F328" t="s">
        <v>170</v>
      </c>
      <c r="G328" t="s">
        <v>21</v>
      </c>
      <c r="H328" t="s">
        <v>750</v>
      </c>
      <c r="I328" t="s">
        <v>170</v>
      </c>
      <c r="J328" t="b">
        <v>0</v>
      </c>
      <c r="K328" t="b">
        <v>0</v>
      </c>
      <c r="L328" t="b">
        <v>0</v>
      </c>
      <c r="M328" s="38">
        <v>42686</v>
      </c>
      <c r="N328">
        <v>1</v>
      </c>
      <c r="O328">
        <v>1</v>
      </c>
      <c r="P328">
        <v>0</v>
      </c>
      <c r="Q328">
        <v>1</v>
      </c>
    </row>
    <row r="329" spans="1:17" x14ac:dyDescent="0.3">
      <c r="A329" t="s">
        <v>384</v>
      </c>
      <c r="B329" t="s">
        <v>132</v>
      </c>
      <c r="C329" t="s">
        <v>20</v>
      </c>
      <c r="D329" t="s">
        <v>20</v>
      </c>
      <c r="E329" s="38">
        <v>42686</v>
      </c>
      <c r="F329" t="s">
        <v>140</v>
      </c>
      <c r="G329" t="s">
        <v>20</v>
      </c>
      <c r="H329" t="s">
        <v>750</v>
      </c>
      <c r="I329" t="s">
        <v>140</v>
      </c>
      <c r="J329" t="b">
        <v>1</v>
      </c>
      <c r="K329" t="b">
        <v>0</v>
      </c>
      <c r="L329" t="b">
        <v>0</v>
      </c>
      <c r="M329" s="38">
        <v>42686</v>
      </c>
      <c r="N329">
        <v>1</v>
      </c>
      <c r="O329">
        <v>1</v>
      </c>
      <c r="P329">
        <v>0</v>
      </c>
      <c r="Q329">
        <v>1</v>
      </c>
    </row>
    <row r="330" spans="1:17" x14ac:dyDescent="0.3">
      <c r="A330" t="s">
        <v>588</v>
      </c>
      <c r="D330" t="s">
        <v>20</v>
      </c>
      <c r="E330" s="38">
        <v>42651</v>
      </c>
      <c r="F330" t="s">
        <v>171</v>
      </c>
      <c r="G330" t="s">
        <v>23</v>
      </c>
      <c r="H330" t="s">
        <v>762</v>
      </c>
      <c r="I330" t="s">
        <v>171</v>
      </c>
      <c r="J330" t="b">
        <v>1</v>
      </c>
      <c r="K330" t="b">
        <v>0</v>
      </c>
      <c r="L330" t="b">
        <v>0</v>
      </c>
      <c r="M330" s="38">
        <v>42679</v>
      </c>
      <c r="N330">
        <v>0.5</v>
      </c>
      <c r="O330">
        <v>0</v>
      </c>
      <c r="P330">
        <v>0</v>
      </c>
      <c r="Q330">
        <v>0</v>
      </c>
    </row>
    <row r="331" spans="1:17" x14ac:dyDescent="0.3">
      <c r="A331" t="s">
        <v>733</v>
      </c>
      <c r="B331" t="s">
        <v>95</v>
      </c>
      <c r="C331" t="s">
        <v>23</v>
      </c>
      <c r="D331" t="s">
        <v>23</v>
      </c>
      <c r="E331" s="38">
        <v>42685</v>
      </c>
      <c r="F331" t="s">
        <v>141</v>
      </c>
      <c r="G331" t="s">
        <v>23</v>
      </c>
      <c r="H331" t="s">
        <v>750</v>
      </c>
      <c r="I331" t="s">
        <v>141</v>
      </c>
      <c r="J331" t="b">
        <v>1</v>
      </c>
      <c r="K331" t="b">
        <v>0</v>
      </c>
      <c r="L331" t="b">
        <v>0</v>
      </c>
      <c r="M331" s="38">
        <v>42685</v>
      </c>
      <c r="N331">
        <v>0.5</v>
      </c>
      <c r="O331">
        <v>1</v>
      </c>
      <c r="P331">
        <v>0</v>
      </c>
      <c r="Q331">
        <v>1</v>
      </c>
    </row>
    <row r="332" spans="1:17" x14ac:dyDescent="0.3">
      <c r="A332" t="s">
        <v>943</v>
      </c>
      <c r="B332" t="s">
        <v>114</v>
      </c>
      <c r="C332" t="s">
        <v>23</v>
      </c>
      <c r="D332" t="s">
        <v>23</v>
      </c>
      <c r="E332" s="38">
        <v>42685</v>
      </c>
      <c r="F332" t="s">
        <v>161</v>
      </c>
      <c r="G332" t="s">
        <v>23</v>
      </c>
      <c r="H332" t="s">
        <v>760</v>
      </c>
      <c r="I332" t="s">
        <v>161</v>
      </c>
      <c r="J332" t="b">
        <v>0</v>
      </c>
      <c r="K332" t="b">
        <v>0</v>
      </c>
      <c r="L332" t="b">
        <v>0</v>
      </c>
      <c r="N332">
        <v>1</v>
      </c>
      <c r="O332">
        <v>0</v>
      </c>
      <c r="P332">
        <v>0</v>
      </c>
      <c r="Q332">
        <v>0</v>
      </c>
    </row>
    <row r="333" spans="1:17" x14ac:dyDescent="0.3">
      <c r="A333" t="s">
        <v>944</v>
      </c>
      <c r="B333" t="s">
        <v>105</v>
      </c>
      <c r="C333" t="s">
        <v>21</v>
      </c>
      <c r="D333" t="s">
        <v>21</v>
      </c>
      <c r="E333" s="38">
        <v>42685</v>
      </c>
      <c r="F333" t="s">
        <v>162</v>
      </c>
      <c r="G333" t="s">
        <v>21</v>
      </c>
      <c r="H333" t="s">
        <v>760</v>
      </c>
      <c r="I333" t="s">
        <v>162</v>
      </c>
      <c r="J333" t="b">
        <v>1</v>
      </c>
      <c r="K333" t="b">
        <v>0</v>
      </c>
      <c r="L333" t="b">
        <v>0</v>
      </c>
      <c r="N333">
        <v>1</v>
      </c>
      <c r="O333">
        <v>0</v>
      </c>
      <c r="P333">
        <v>0</v>
      </c>
      <c r="Q333">
        <v>0</v>
      </c>
    </row>
    <row r="334" spans="1:17" x14ac:dyDescent="0.3">
      <c r="A334" t="s">
        <v>512</v>
      </c>
      <c r="B334" t="s">
        <v>92</v>
      </c>
      <c r="C334" t="s">
        <v>23</v>
      </c>
      <c r="D334" t="s">
        <v>23</v>
      </c>
      <c r="E334" s="38">
        <v>42684</v>
      </c>
      <c r="F334" t="s">
        <v>141</v>
      </c>
      <c r="G334" t="s">
        <v>23</v>
      </c>
      <c r="H334" t="s">
        <v>746</v>
      </c>
      <c r="I334" t="s">
        <v>141</v>
      </c>
      <c r="J334" t="b">
        <v>1</v>
      </c>
      <c r="K334" t="b">
        <v>0</v>
      </c>
      <c r="L334" t="b">
        <v>0</v>
      </c>
      <c r="M334" s="38">
        <v>42684</v>
      </c>
      <c r="N334">
        <v>1</v>
      </c>
      <c r="O334">
        <v>1</v>
      </c>
      <c r="P334">
        <v>1</v>
      </c>
      <c r="Q334">
        <v>1</v>
      </c>
    </row>
    <row r="335" spans="1:17" x14ac:dyDescent="0.3">
      <c r="A335" t="s">
        <v>945</v>
      </c>
      <c r="B335" t="s">
        <v>89</v>
      </c>
      <c r="C335" t="s">
        <v>21</v>
      </c>
      <c r="D335" t="s">
        <v>21</v>
      </c>
      <c r="E335" s="38">
        <v>42689</v>
      </c>
      <c r="J335" t="b">
        <v>0</v>
      </c>
      <c r="K335" t="b">
        <v>1</v>
      </c>
      <c r="L335" t="b">
        <v>0</v>
      </c>
      <c r="N335">
        <v>1</v>
      </c>
      <c r="O335">
        <v>0</v>
      </c>
      <c r="P335">
        <v>0</v>
      </c>
      <c r="Q335">
        <v>0</v>
      </c>
    </row>
    <row r="336" spans="1:17" x14ac:dyDescent="0.3">
      <c r="A336" t="s">
        <v>946</v>
      </c>
      <c r="B336" t="s">
        <v>83</v>
      </c>
      <c r="C336" t="s">
        <v>25</v>
      </c>
      <c r="D336" t="s">
        <v>25</v>
      </c>
      <c r="E336" s="38">
        <v>42686</v>
      </c>
      <c r="J336" t="b">
        <v>0</v>
      </c>
      <c r="K336" t="b">
        <v>1</v>
      </c>
      <c r="L336" t="b">
        <v>0</v>
      </c>
      <c r="N336">
        <v>1</v>
      </c>
      <c r="O336">
        <v>0</v>
      </c>
      <c r="P336">
        <v>0</v>
      </c>
      <c r="Q336">
        <v>0</v>
      </c>
    </row>
    <row r="337" spans="1:17" x14ac:dyDescent="0.3">
      <c r="A337" t="s">
        <v>947</v>
      </c>
      <c r="B337" t="s">
        <v>95</v>
      </c>
      <c r="C337" t="s">
        <v>23</v>
      </c>
      <c r="D337" t="s">
        <v>23</v>
      </c>
      <c r="E337" s="38">
        <v>42677</v>
      </c>
      <c r="H337" t="s">
        <v>742</v>
      </c>
      <c r="J337" t="b">
        <v>0</v>
      </c>
      <c r="K337" t="b">
        <v>1</v>
      </c>
      <c r="L337" t="b">
        <v>1</v>
      </c>
      <c r="M337" s="38">
        <v>42658</v>
      </c>
      <c r="N337">
        <v>0.33</v>
      </c>
      <c r="O337">
        <v>0</v>
      </c>
      <c r="P337">
        <v>0</v>
      </c>
      <c r="Q337">
        <v>0</v>
      </c>
    </row>
    <row r="338" spans="1:17" x14ac:dyDescent="0.3">
      <c r="A338" t="s">
        <v>529</v>
      </c>
      <c r="B338" t="s">
        <v>108</v>
      </c>
      <c r="C338" t="s">
        <v>20</v>
      </c>
      <c r="D338" t="s">
        <v>20</v>
      </c>
      <c r="E338" s="38">
        <v>42683</v>
      </c>
      <c r="H338" t="s">
        <v>742</v>
      </c>
      <c r="I338" t="s">
        <v>251</v>
      </c>
      <c r="J338" t="b">
        <v>0</v>
      </c>
      <c r="K338" t="b">
        <v>1</v>
      </c>
      <c r="L338" t="b">
        <v>1</v>
      </c>
      <c r="M338" s="38">
        <v>42683</v>
      </c>
      <c r="N338">
        <v>0.33</v>
      </c>
      <c r="O338">
        <v>0</v>
      </c>
      <c r="P338">
        <v>0</v>
      </c>
      <c r="Q338">
        <v>0</v>
      </c>
    </row>
    <row r="339" spans="1:17" x14ac:dyDescent="0.3">
      <c r="A339" t="s">
        <v>947</v>
      </c>
      <c r="B339" t="s">
        <v>95</v>
      </c>
      <c r="C339" t="s">
        <v>23</v>
      </c>
      <c r="D339" t="s">
        <v>23</v>
      </c>
      <c r="E339" s="38">
        <v>42679</v>
      </c>
      <c r="J339" t="b">
        <v>0</v>
      </c>
      <c r="K339" t="b">
        <v>1</v>
      </c>
      <c r="L339" t="b">
        <v>1</v>
      </c>
      <c r="M339" s="38">
        <v>42658</v>
      </c>
      <c r="N339">
        <v>0.33</v>
      </c>
      <c r="O339">
        <v>0</v>
      </c>
      <c r="P339">
        <v>0</v>
      </c>
      <c r="Q339">
        <v>0</v>
      </c>
    </row>
    <row r="340" spans="1:17" x14ac:dyDescent="0.3">
      <c r="A340" t="s">
        <v>948</v>
      </c>
      <c r="B340" t="s">
        <v>132</v>
      </c>
      <c r="C340" t="s">
        <v>20</v>
      </c>
      <c r="D340" t="s">
        <v>20</v>
      </c>
      <c r="E340" s="38">
        <v>42686</v>
      </c>
      <c r="J340" t="b">
        <v>0</v>
      </c>
      <c r="K340" t="b">
        <v>1</v>
      </c>
      <c r="L340" t="b">
        <v>0</v>
      </c>
      <c r="N340">
        <v>1</v>
      </c>
      <c r="O340">
        <v>0</v>
      </c>
      <c r="P340">
        <v>0</v>
      </c>
      <c r="Q340">
        <v>0</v>
      </c>
    </row>
    <row r="341" spans="1:17" x14ac:dyDescent="0.3">
      <c r="A341" t="s">
        <v>853</v>
      </c>
      <c r="B341" t="s">
        <v>67</v>
      </c>
      <c r="C341" t="s">
        <v>26</v>
      </c>
      <c r="D341" t="s">
        <v>26</v>
      </c>
      <c r="E341" s="38">
        <v>42682</v>
      </c>
      <c r="F341" t="s">
        <v>150</v>
      </c>
      <c r="G341" t="s">
        <v>22</v>
      </c>
      <c r="H341" t="s">
        <v>742</v>
      </c>
      <c r="I341" t="s">
        <v>150</v>
      </c>
      <c r="J341" t="b">
        <v>0</v>
      </c>
      <c r="K341" t="b">
        <v>1</v>
      </c>
      <c r="L341" t="b">
        <v>1</v>
      </c>
      <c r="N341">
        <v>0.2</v>
      </c>
      <c r="O341">
        <v>0</v>
      </c>
      <c r="P341">
        <v>0</v>
      </c>
      <c r="Q341">
        <v>0</v>
      </c>
    </row>
    <row r="342" spans="1:17" x14ac:dyDescent="0.3">
      <c r="A342" t="s">
        <v>403</v>
      </c>
      <c r="B342" t="s">
        <v>83</v>
      </c>
      <c r="C342" t="s">
        <v>25</v>
      </c>
      <c r="D342" t="s">
        <v>25</v>
      </c>
      <c r="E342" s="38">
        <v>42686</v>
      </c>
      <c r="F342" t="s">
        <v>136</v>
      </c>
      <c r="G342" t="s">
        <v>25</v>
      </c>
      <c r="H342" t="s">
        <v>750</v>
      </c>
      <c r="I342" t="s">
        <v>136</v>
      </c>
      <c r="J342" t="b">
        <v>1</v>
      </c>
      <c r="K342" t="b">
        <v>0</v>
      </c>
      <c r="L342" t="b">
        <v>0</v>
      </c>
      <c r="M342" s="38">
        <v>42686</v>
      </c>
      <c r="N342">
        <v>1</v>
      </c>
      <c r="O342">
        <v>1</v>
      </c>
      <c r="P342">
        <v>0</v>
      </c>
      <c r="Q342">
        <v>1</v>
      </c>
    </row>
    <row r="343" spans="1:17" x14ac:dyDescent="0.3">
      <c r="A343" t="s">
        <v>949</v>
      </c>
      <c r="B343" t="s">
        <v>67</v>
      </c>
      <c r="C343" t="s">
        <v>26</v>
      </c>
      <c r="D343" t="s">
        <v>26</v>
      </c>
      <c r="E343" s="38">
        <v>42682</v>
      </c>
      <c r="F343" t="s">
        <v>138</v>
      </c>
      <c r="G343" t="s">
        <v>26</v>
      </c>
      <c r="H343" t="s">
        <v>754</v>
      </c>
      <c r="I343" t="s">
        <v>138</v>
      </c>
      <c r="J343" t="b">
        <v>1</v>
      </c>
      <c r="K343" t="b">
        <v>1</v>
      </c>
      <c r="L343" t="b">
        <v>0</v>
      </c>
      <c r="N343">
        <v>1</v>
      </c>
      <c r="O343">
        <v>0</v>
      </c>
      <c r="P343">
        <v>0</v>
      </c>
      <c r="Q343">
        <v>0</v>
      </c>
    </row>
    <row r="344" spans="1:17" x14ac:dyDescent="0.3">
      <c r="A344" t="s">
        <v>619</v>
      </c>
      <c r="B344" t="s">
        <v>118</v>
      </c>
      <c r="C344" t="s">
        <v>22</v>
      </c>
      <c r="D344" t="s">
        <v>26</v>
      </c>
      <c r="E344" s="38">
        <v>42682</v>
      </c>
      <c r="F344" t="s">
        <v>142</v>
      </c>
      <c r="G344" t="s">
        <v>22</v>
      </c>
      <c r="H344" t="s">
        <v>742</v>
      </c>
      <c r="I344" t="s">
        <v>142</v>
      </c>
      <c r="J344" t="b">
        <v>0</v>
      </c>
      <c r="K344" t="b">
        <v>1</v>
      </c>
      <c r="L344" t="b">
        <v>1</v>
      </c>
      <c r="M344" s="38">
        <v>42683</v>
      </c>
      <c r="N344">
        <v>0.2</v>
      </c>
      <c r="O344">
        <v>0</v>
      </c>
      <c r="P344">
        <v>0</v>
      </c>
      <c r="Q344">
        <v>0</v>
      </c>
    </row>
    <row r="345" spans="1:17" x14ac:dyDescent="0.3">
      <c r="A345" t="s">
        <v>950</v>
      </c>
      <c r="B345" t="s">
        <v>126</v>
      </c>
      <c r="C345" t="s">
        <v>25</v>
      </c>
      <c r="D345" t="s">
        <v>25</v>
      </c>
      <c r="E345" s="38">
        <v>42682</v>
      </c>
      <c r="F345" t="s">
        <v>156</v>
      </c>
      <c r="G345" t="s">
        <v>25</v>
      </c>
      <c r="H345" t="s">
        <v>754</v>
      </c>
      <c r="I345" t="s">
        <v>156</v>
      </c>
      <c r="J345" t="b">
        <v>0</v>
      </c>
      <c r="K345" t="b">
        <v>1</v>
      </c>
      <c r="L345" t="b">
        <v>1</v>
      </c>
      <c r="N345">
        <v>0.25</v>
      </c>
      <c r="O345">
        <v>0</v>
      </c>
      <c r="P345">
        <v>0</v>
      </c>
      <c r="Q345">
        <v>0</v>
      </c>
    </row>
    <row r="346" spans="1:17" x14ac:dyDescent="0.3">
      <c r="A346" t="s">
        <v>951</v>
      </c>
      <c r="B346" t="s">
        <v>161</v>
      </c>
      <c r="D346" t="s">
        <v>20</v>
      </c>
      <c r="E346" s="38">
        <v>42682</v>
      </c>
      <c r="F346" t="s">
        <v>161</v>
      </c>
      <c r="G346" t="s">
        <v>23</v>
      </c>
      <c r="H346" t="s">
        <v>754</v>
      </c>
      <c r="I346" t="s">
        <v>265</v>
      </c>
      <c r="J346" t="b">
        <v>0</v>
      </c>
      <c r="K346" t="b">
        <v>1</v>
      </c>
      <c r="L346" t="b">
        <v>0</v>
      </c>
      <c r="N346">
        <v>1</v>
      </c>
      <c r="O346">
        <v>0</v>
      </c>
      <c r="P346">
        <v>0</v>
      </c>
      <c r="Q346">
        <v>0</v>
      </c>
    </row>
    <row r="347" spans="1:17" x14ac:dyDescent="0.3">
      <c r="A347" t="s">
        <v>952</v>
      </c>
      <c r="B347" t="s">
        <v>111</v>
      </c>
      <c r="C347" t="s">
        <v>23</v>
      </c>
      <c r="D347" t="s">
        <v>23</v>
      </c>
      <c r="E347" s="38">
        <v>42688</v>
      </c>
      <c r="F347" t="s">
        <v>168</v>
      </c>
      <c r="G347" t="s">
        <v>23</v>
      </c>
      <c r="J347" t="b">
        <v>1</v>
      </c>
      <c r="K347" t="b">
        <v>1</v>
      </c>
      <c r="L347" t="b">
        <v>1</v>
      </c>
      <c r="N347">
        <v>1</v>
      </c>
      <c r="O347">
        <v>0</v>
      </c>
      <c r="P347">
        <v>0</v>
      </c>
      <c r="Q347">
        <v>0</v>
      </c>
    </row>
    <row r="348" spans="1:17" x14ac:dyDescent="0.3">
      <c r="A348" t="s">
        <v>953</v>
      </c>
      <c r="D348" t="s">
        <v>26</v>
      </c>
      <c r="E348" s="38">
        <v>42685</v>
      </c>
      <c r="F348" t="s">
        <v>150</v>
      </c>
      <c r="G348" t="s">
        <v>22</v>
      </c>
      <c r="H348" t="s">
        <v>754</v>
      </c>
      <c r="I348" t="s">
        <v>150</v>
      </c>
      <c r="J348" t="b">
        <v>1</v>
      </c>
      <c r="K348" t="b">
        <v>1</v>
      </c>
      <c r="L348" t="b">
        <v>0</v>
      </c>
      <c r="N348">
        <v>0.33</v>
      </c>
      <c r="O348">
        <v>0</v>
      </c>
      <c r="P348">
        <v>0</v>
      </c>
      <c r="Q348">
        <v>0</v>
      </c>
    </row>
    <row r="349" spans="1:17" x14ac:dyDescent="0.3">
      <c r="A349" t="s">
        <v>505</v>
      </c>
      <c r="D349" t="s">
        <v>23</v>
      </c>
      <c r="E349" s="38">
        <v>42683</v>
      </c>
      <c r="H349" t="s">
        <v>742</v>
      </c>
      <c r="J349" t="b">
        <v>0</v>
      </c>
      <c r="K349" t="b">
        <v>1</v>
      </c>
      <c r="L349" t="b">
        <v>1</v>
      </c>
      <c r="M349" s="38">
        <v>42682</v>
      </c>
      <c r="N349">
        <v>0.33</v>
      </c>
      <c r="O349">
        <v>0</v>
      </c>
      <c r="P349">
        <v>0</v>
      </c>
      <c r="Q349">
        <v>0</v>
      </c>
    </row>
    <row r="350" spans="1:17" x14ac:dyDescent="0.3">
      <c r="A350" t="s">
        <v>954</v>
      </c>
      <c r="B350" t="s">
        <v>64</v>
      </c>
      <c r="C350" t="s">
        <v>20</v>
      </c>
      <c r="D350" t="s">
        <v>20</v>
      </c>
      <c r="E350" s="38">
        <v>42690</v>
      </c>
      <c r="J350" t="b">
        <v>0</v>
      </c>
      <c r="K350" t="b">
        <v>1</v>
      </c>
      <c r="L350" t="b">
        <v>0</v>
      </c>
      <c r="N350">
        <v>0.5</v>
      </c>
      <c r="O350">
        <v>0</v>
      </c>
      <c r="P350">
        <v>0</v>
      </c>
      <c r="Q350">
        <v>0</v>
      </c>
    </row>
    <row r="351" spans="1:17" x14ac:dyDescent="0.3">
      <c r="A351" t="s">
        <v>955</v>
      </c>
      <c r="B351" t="s">
        <v>117</v>
      </c>
      <c r="C351" t="s">
        <v>22</v>
      </c>
      <c r="D351" t="s">
        <v>26</v>
      </c>
      <c r="E351" s="38">
        <v>42684</v>
      </c>
      <c r="J351" t="b">
        <v>0</v>
      </c>
      <c r="K351" t="b">
        <v>1</v>
      </c>
      <c r="L351" t="b">
        <v>0</v>
      </c>
      <c r="N351">
        <v>1</v>
      </c>
      <c r="O351">
        <v>0</v>
      </c>
      <c r="P351">
        <v>0</v>
      </c>
      <c r="Q351">
        <v>0</v>
      </c>
    </row>
    <row r="352" spans="1:17" x14ac:dyDescent="0.3">
      <c r="A352" t="s">
        <v>956</v>
      </c>
      <c r="B352" t="s">
        <v>127</v>
      </c>
      <c r="C352" t="s">
        <v>21</v>
      </c>
      <c r="D352" t="s">
        <v>21</v>
      </c>
      <c r="E352" s="38">
        <v>42686</v>
      </c>
      <c r="J352" t="b">
        <v>0</v>
      </c>
      <c r="K352" t="b">
        <v>1</v>
      </c>
      <c r="L352" t="b">
        <v>0</v>
      </c>
      <c r="N352">
        <v>1</v>
      </c>
      <c r="O352">
        <v>0</v>
      </c>
      <c r="P352">
        <v>0</v>
      </c>
      <c r="Q352">
        <v>0</v>
      </c>
    </row>
    <row r="353" spans="1:17" x14ac:dyDescent="0.3">
      <c r="A353" t="s">
        <v>529</v>
      </c>
      <c r="B353" t="s">
        <v>108</v>
      </c>
      <c r="C353" t="s">
        <v>20</v>
      </c>
      <c r="D353" t="s">
        <v>20</v>
      </c>
      <c r="E353" s="38">
        <v>42683</v>
      </c>
      <c r="F353" t="s">
        <v>147</v>
      </c>
      <c r="G353" t="s">
        <v>20</v>
      </c>
      <c r="H353" t="s">
        <v>750</v>
      </c>
      <c r="I353" t="s">
        <v>147</v>
      </c>
      <c r="J353" t="b">
        <v>0</v>
      </c>
      <c r="K353" t="b">
        <v>0</v>
      </c>
      <c r="L353" t="b">
        <v>0</v>
      </c>
      <c r="M353" s="38">
        <v>42683</v>
      </c>
      <c r="N353">
        <v>0.33</v>
      </c>
      <c r="O353">
        <v>1</v>
      </c>
      <c r="P353">
        <v>0</v>
      </c>
      <c r="Q353">
        <v>1</v>
      </c>
    </row>
    <row r="354" spans="1:17" x14ac:dyDescent="0.3">
      <c r="A354" t="s">
        <v>463</v>
      </c>
      <c r="D354" t="s">
        <v>22</v>
      </c>
      <c r="E354" s="38">
        <v>42621</v>
      </c>
      <c r="H354" t="s">
        <v>742</v>
      </c>
      <c r="I354" t="s">
        <v>311</v>
      </c>
      <c r="J354" t="b">
        <v>0</v>
      </c>
      <c r="K354" t="b">
        <v>1</v>
      </c>
      <c r="L354" t="b">
        <v>1</v>
      </c>
      <c r="M354" s="38">
        <v>42677</v>
      </c>
      <c r="N354">
        <v>0.2</v>
      </c>
      <c r="O354">
        <v>0</v>
      </c>
      <c r="P354">
        <v>0</v>
      </c>
      <c r="Q354">
        <v>0</v>
      </c>
    </row>
    <row r="355" spans="1:17" x14ac:dyDescent="0.3">
      <c r="A355" t="s">
        <v>957</v>
      </c>
      <c r="B355" t="s">
        <v>104</v>
      </c>
      <c r="C355" t="s">
        <v>22</v>
      </c>
      <c r="D355" t="s">
        <v>22</v>
      </c>
      <c r="E355" s="38">
        <v>42686</v>
      </c>
      <c r="J355" t="b">
        <v>0</v>
      </c>
      <c r="K355" t="b">
        <v>1</v>
      </c>
      <c r="L355" t="b">
        <v>0</v>
      </c>
      <c r="N355">
        <v>1</v>
      </c>
      <c r="O355">
        <v>0</v>
      </c>
      <c r="P355">
        <v>0</v>
      </c>
      <c r="Q355">
        <v>0</v>
      </c>
    </row>
    <row r="356" spans="1:17" x14ac:dyDescent="0.3">
      <c r="A356" t="s">
        <v>635</v>
      </c>
      <c r="B356" t="s">
        <v>390</v>
      </c>
      <c r="C356" t="s">
        <v>23</v>
      </c>
      <c r="D356" t="s">
        <v>23</v>
      </c>
      <c r="E356" s="38">
        <v>42649</v>
      </c>
      <c r="F356" t="s">
        <v>169</v>
      </c>
      <c r="G356" t="s">
        <v>23</v>
      </c>
      <c r="J356" t="b">
        <v>1</v>
      </c>
      <c r="K356" t="b">
        <v>1</v>
      </c>
      <c r="L356" t="b">
        <v>1</v>
      </c>
      <c r="M356" s="38">
        <v>42675</v>
      </c>
      <c r="N356">
        <v>0.2</v>
      </c>
      <c r="O356">
        <v>0</v>
      </c>
      <c r="P356">
        <v>0</v>
      </c>
      <c r="Q356">
        <v>0</v>
      </c>
    </row>
    <row r="357" spans="1:17" x14ac:dyDescent="0.3">
      <c r="A357" t="s">
        <v>958</v>
      </c>
      <c r="D357" t="s">
        <v>21</v>
      </c>
      <c r="E357" s="38">
        <v>42684</v>
      </c>
      <c r="H357" t="s">
        <v>769</v>
      </c>
      <c r="I357" t="s">
        <v>265</v>
      </c>
      <c r="J357" t="b">
        <v>0</v>
      </c>
      <c r="K357" t="b">
        <v>1</v>
      </c>
      <c r="L357" t="b">
        <v>0</v>
      </c>
      <c r="N357">
        <v>1</v>
      </c>
      <c r="O357">
        <v>0</v>
      </c>
      <c r="P357">
        <v>0</v>
      </c>
      <c r="Q357">
        <v>0</v>
      </c>
    </row>
    <row r="358" spans="1:17" x14ac:dyDescent="0.3">
      <c r="A358" t="s">
        <v>959</v>
      </c>
      <c r="B358" t="s">
        <v>74</v>
      </c>
      <c r="C358" t="s">
        <v>20</v>
      </c>
      <c r="D358" t="s">
        <v>20</v>
      </c>
      <c r="E358" s="38">
        <v>42675</v>
      </c>
      <c r="F358" t="s">
        <v>960</v>
      </c>
      <c r="G358" t="s">
        <v>20</v>
      </c>
      <c r="H358" t="s">
        <v>760</v>
      </c>
      <c r="I358" t="s">
        <v>960</v>
      </c>
      <c r="J358" t="b">
        <v>1</v>
      </c>
      <c r="K358" t="b">
        <v>0</v>
      </c>
      <c r="L358" t="b">
        <v>0</v>
      </c>
      <c r="N358">
        <v>1</v>
      </c>
      <c r="O358">
        <v>0</v>
      </c>
      <c r="P358">
        <v>0</v>
      </c>
      <c r="Q358">
        <v>0</v>
      </c>
    </row>
    <row r="359" spans="1:17" x14ac:dyDescent="0.3">
      <c r="A359" t="s">
        <v>436</v>
      </c>
      <c r="B359" t="s">
        <v>101</v>
      </c>
      <c r="C359" t="s">
        <v>20</v>
      </c>
      <c r="D359" t="s">
        <v>20</v>
      </c>
      <c r="E359" s="38">
        <v>42678</v>
      </c>
      <c r="F359" t="s">
        <v>173</v>
      </c>
      <c r="G359" t="s">
        <v>20</v>
      </c>
      <c r="H359" t="s">
        <v>795</v>
      </c>
      <c r="I359" t="s">
        <v>173</v>
      </c>
      <c r="J359" t="b">
        <v>1</v>
      </c>
      <c r="K359" t="b">
        <v>0</v>
      </c>
      <c r="L359" t="b">
        <v>0</v>
      </c>
      <c r="M359" s="38">
        <v>42678</v>
      </c>
      <c r="N359">
        <v>0.5</v>
      </c>
      <c r="O359">
        <v>1</v>
      </c>
      <c r="P359">
        <v>0</v>
      </c>
      <c r="Q359">
        <v>1</v>
      </c>
    </row>
    <row r="360" spans="1:17" x14ac:dyDescent="0.3">
      <c r="A360" t="s">
        <v>623</v>
      </c>
      <c r="B360" t="s">
        <v>43</v>
      </c>
      <c r="C360" t="s">
        <v>26</v>
      </c>
      <c r="D360" t="s">
        <v>26</v>
      </c>
      <c r="E360" s="38">
        <v>42675</v>
      </c>
      <c r="F360" t="s">
        <v>166</v>
      </c>
      <c r="G360" t="s">
        <v>26</v>
      </c>
      <c r="H360" t="s">
        <v>742</v>
      </c>
      <c r="I360" t="s">
        <v>320</v>
      </c>
      <c r="J360" t="b">
        <v>1</v>
      </c>
      <c r="K360" t="b">
        <v>1</v>
      </c>
      <c r="L360" t="b">
        <v>1</v>
      </c>
      <c r="M360" s="38">
        <v>42682</v>
      </c>
      <c r="N360">
        <v>0.33</v>
      </c>
      <c r="O360">
        <v>0</v>
      </c>
      <c r="P360">
        <v>0</v>
      </c>
      <c r="Q360">
        <v>0</v>
      </c>
    </row>
    <row r="361" spans="1:17" x14ac:dyDescent="0.3">
      <c r="A361" t="s">
        <v>355</v>
      </c>
      <c r="B361" t="s">
        <v>78</v>
      </c>
      <c r="C361" t="s">
        <v>20</v>
      </c>
      <c r="D361" t="s">
        <v>20</v>
      </c>
      <c r="E361" s="38">
        <v>42683</v>
      </c>
      <c r="F361" t="s">
        <v>147</v>
      </c>
      <c r="G361" t="s">
        <v>20</v>
      </c>
      <c r="H361" t="s">
        <v>750</v>
      </c>
      <c r="I361" t="s">
        <v>147</v>
      </c>
      <c r="J361" t="b">
        <v>1</v>
      </c>
      <c r="K361" t="b">
        <v>0</v>
      </c>
      <c r="L361" t="b">
        <v>0</v>
      </c>
      <c r="M361" s="38">
        <v>42683</v>
      </c>
      <c r="N361">
        <v>1</v>
      </c>
      <c r="O361">
        <v>1</v>
      </c>
      <c r="P361">
        <v>0</v>
      </c>
      <c r="Q361">
        <v>1</v>
      </c>
    </row>
    <row r="362" spans="1:17" x14ac:dyDescent="0.3">
      <c r="A362" t="s">
        <v>961</v>
      </c>
      <c r="B362" t="s">
        <v>46</v>
      </c>
      <c r="C362" t="s">
        <v>20</v>
      </c>
      <c r="D362" t="s">
        <v>23</v>
      </c>
      <c r="E362" s="38">
        <v>42690</v>
      </c>
      <c r="H362" t="s">
        <v>742</v>
      </c>
      <c r="I362" t="s">
        <v>303</v>
      </c>
      <c r="J362" t="b">
        <v>0</v>
      </c>
      <c r="K362" t="b">
        <v>1</v>
      </c>
      <c r="L362" t="b">
        <v>1</v>
      </c>
      <c r="N362">
        <v>1</v>
      </c>
      <c r="O362">
        <v>0</v>
      </c>
      <c r="P362">
        <v>0</v>
      </c>
      <c r="Q362">
        <v>0</v>
      </c>
    </row>
    <row r="363" spans="1:17" x14ac:dyDescent="0.3">
      <c r="A363" t="s">
        <v>716</v>
      </c>
      <c r="B363" t="s">
        <v>120</v>
      </c>
      <c r="C363" t="s">
        <v>23</v>
      </c>
      <c r="D363" t="s">
        <v>23</v>
      </c>
      <c r="E363" s="38">
        <v>42689</v>
      </c>
      <c r="F363" t="s">
        <v>171</v>
      </c>
      <c r="G363" t="s">
        <v>23</v>
      </c>
      <c r="J363" t="b">
        <v>0</v>
      </c>
      <c r="K363" t="b">
        <v>1</v>
      </c>
      <c r="L363" t="b">
        <v>1</v>
      </c>
      <c r="M363" s="38">
        <v>42682</v>
      </c>
      <c r="N363">
        <v>0.5</v>
      </c>
      <c r="O363">
        <v>0</v>
      </c>
      <c r="P363">
        <v>0</v>
      </c>
      <c r="Q363">
        <v>0</v>
      </c>
    </row>
    <row r="364" spans="1:17" x14ac:dyDescent="0.3">
      <c r="A364" t="s">
        <v>488</v>
      </c>
      <c r="B364" t="s">
        <v>58</v>
      </c>
      <c r="C364" t="s">
        <v>20</v>
      </c>
      <c r="D364" t="s">
        <v>20</v>
      </c>
      <c r="E364" s="38">
        <v>42686</v>
      </c>
      <c r="H364" t="s">
        <v>742</v>
      </c>
      <c r="I364" t="s">
        <v>265</v>
      </c>
      <c r="J364" t="b">
        <v>1</v>
      </c>
      <c r="K364" t="b">
        <v>1</v>
      </c>
      <c r="L364" t="b">
        <v>1</v>
      </c>
      <c r="M364" s="38">
        <v>42685</v>
      </c>
      <c r="N364">
        <v>0.5</v>
      </c>
      <c r="O364">
        <v>0</v>
      </c>
      <c r="P364">
        <v>0</v>
      </c>
      <c r="Q364">
        <v>0</v>
      </c>
    </row>
    <row r="365" spans="1:17" x14ac:dyDescent="0.3">
      <c r="A365" t="s">
        <v>962</v>
      </c>
      <c r="B365" t="s">
        <v>102</v>
      </c>
      <c r="C365" t="s">
        <v>26</v>
      </c>
      <c r="D365" t="s">
        <v>22</v>
      </c>
      <c r="E365" s="38">
        <v>42683</v>
      </c>
      <c r="F365" t="s">
        <v>150</v>
      </c>
      <c r="G365" t="s">
        <v>22</v>
      </c>
      <c r="J365" t="b">
        <v>0</v>
      </c>
      <c r="K365" t="b">
        <v>1</v>
      </c>
      <c r="L365" t="b">
        <v>0</v>
      </c>
      <c r="N365">
        <v>1</v>
      </c>
      <c r="O365">
        <v>0</v>
      </c>
      <c r="P365">
        <v>0</v>
      </c>
      <c r="Q365">
        <v>0</v>
      </c>
    </row>
    <row r="366" spans="1:17" x14ac:dyDescent="0.3">
      <c r="A366" t="s">
        <v>963</v>
      </c>
      <c r="D366" t="s">
        <v>22</v>
      </c>
      <c r="E366" s="38">
        <v>42685</v>
      </c>
      <c r="H366" t="s">
        <v>742</v>
      </c>
      <c r="J366" t="b">
        <v>0</v>
      </c>
      <c r="K366" t="b">
        <v>1</v>
      </c>
      <c r="L366" t="b">
        <v>1</v>
      </c>
      <c r="N366">
        <v>1</v>
      </c>
      <c r="O366">
        <v>0</v>
      </c>
      <c r="P366">
        <v>0</v>
      </c>
      <c r="Q366">
        <v>0</v>
      </c>
    </row>
    <row r="367" spans="1:17" x14ac:dyDescent="0.3">
      <c r="A367" t="s">
        <v>599</v>
      </c>
      <c r="B367" t="s">
        <v>77</v>
      </c>
      <c r="C367" t="s">
        <v>20</v>
      </c>
      <c r="D367" t="s">
        <v>20</v>
      </c>
      <c r="E367" s="38">
        <v>42690</v>
      </c>
      <c r="F367" t="s">
        <v>152</v>
      </c>
      <c r="G367" t="s">
        <v>20</v>
      </c>
      <c r="H367" t="s">
        <v>750</v>
      </c>
      <c r="I367" t="s">
        <v>152</v>
      </c>
      <c r="J367" t="b">
        <v>1</v>
      </c>
      <c r="K367" t="b">
        <v>0</v>
      </c>
      <c r="L367" t="b">
        <v>0</v>
      </c>
      <c r="M367" s="38">
        <v>42690</v>
      </c>
      <c r="N367">
        <v>0.2</v>
      </c>
      <c r="O367">
        <v>1</v>
      </c>
      <c r="P367">
        <v>0</v>
      </c>
      <c r="Q367">
        <v>1</v>
      </c>
    </row>
    <row r="368" spans="1:17" x14ac:dyDescent="0.3">
      <c r="A368" t="s">
        <v>964</v>
      </c>
      <c r="B368" t="s">
        <v>113</v>
      </c>
      <c r="C368" t="s">
        <v>23</v>
      </c>
      <c r="D368" t="s">
        <v>23</v>
      </c>
      <c r="E368" s="38">
        <v>42683</v>
      </c>
      <c r="F368" t="s">
        <v>169</v>
      </c>
      <c r="G368" t="s">
        <v>23</v>
      </c>
      <c r="H368" t="s">
        <v>762</v>
      </c>
      <c r="I368" t="s">
        <v>169</v>
      </c>
      <c r="J368" t="b">
        <v>0</v>
      </c>
      <c r="K368" t="b">
        <v>0</v>
      </c>
      <c r="L368" t="b">
        <v>0</v>
      </c>
      <c r="N368">
        <v>1</v>
      </c>
      <c r="O368">
        <v>0</v>
      </c>
      <c r="P368">
        <v>0</v>
      </c>
      <c r="Q368">
        <v>0</v>
      </c>
    </row>
    <row r="369" spans="1:17" x14ac:dyDescent="0.3">
      <c r="A369" t="s">
        <v>965</v>
      </c>
      <c r="B369" t="s">
        <v>61</v>
      </c>
      <c r="C369" t="s">
        <v>20</v>
      </c>
      <c r="D369" t="s">
        <v>20</v>
      </c>
      <c r="E369" s="38">
        <v>42688</v>
      </c>
      <c r="F369" t="s">
        <v>149</v>
      </c>
      <c r="G369" t="s">
        <v>20</v>
      </c>
      <c r="H369" t="s">
        <v>754</v>
      </c>
      <c r="I369" t="s">
        <v>149</v>
      </c>
      <c r="J369" t="b">
        <v>1</v>
      </c>
      <c r="K369" t="b">
        <v>1</v>
      </c>
      <c r="L369" t="b">
        <v>0</v>
      </c>
      <c r="N369">
        <v>0.5</v>
      </c>
      <c r="O369">
        <v>0</v>
      </c>
      <c r="P369">
        <v>0</v>
      </c>
      <c r="Q369">
        <v>0</v>
      </c>
    </row>
    <row r="370" spans="1:17" x14ac:dyDescent="0.3">
      <c r="A370" t="s">
        <v>619</v>
      </c>
      <c r="B370" t="s">
        <v>118</v>
      </c>
      <c r="C370" t="s">
        <v>22</v>
      </c>
      <c r="D370" t="s">
        <v>26</v>
      </c>
      <c r="E370" s="38">
        <v>42683</v>
      </c>
      <c r="F370" t="s">
        <v>138</v>
      </c>
      <c r="G370" t="s">
        <v>26</v>
      </c>
      <c r="H370" t="s">
        <v>750</v>
      </c>
      <c r="I370" t="s">
        <v>138</v>
      </c>
      <c r="J370" t="b">
        <v>1</v>
      </c>
      <c r="K370" t="b">
        <v>0</v>
      </c>
      <c r="L370" t="b">
        <v>0</v>
      </c>
      <c r="M370" s="38">
        <v>42683</v>
      </c>
      <c r="N370">
        <v>0.2</v>
      </c>
      <c r="O370">
        <v>1</v>
      </c>
      <c r="P370">
        <v>0</v>
      </c>
      <c r="Q370">
        <v>1</v>
      </c>
    </row>
    <row r="371" spans="1:17" x14ac:dyDescent="0.3">
      <c r="A371" t="s">
        <v>404</v>
      </c>
      <c r="D371" t="s">
        <v>25</v>
      </c>
      <c r="E371" s="38">
        <v>42683</v>
      </c>
      <c r="F371" t="s">
        <v>156</v>
      </c>
      <c r="G371" t="s">
        <v>25</v>
      </c>
      <c r="H371" t="s">
        <v>750</v>
      </c>
      <c r="I371" t="s">
        <v>156</v>
      </c>
      <c r="J371" t="b">
        <v>0</v>
      </c>
      <c r="K371" t="b">
        <v>0</v>
      </c>
      <c r="L371" t="b">
        <v>0</v>
      </c>
      <c r="M371" s="38">
        <v>42683</v>
      </c>
      <c r="N371">
        <v>0.5</v>
      </c>
      <c r="O371">
        <v>1</v>
      </c>
      <c r="P371">
        <v>0</v>
      </c>
      <c r="Q371">
        <v>1</v>
      </c>
    </row>
    <row r="372" spans="1:17" x14ac:dyDescent="0.3">
      <c r="A372" t="s">
        <v>574</v>
      </c>
      <c r="B372" t="s">
        <v>89</v>
      </c>
      <c r="C372" t="s">
        <v>21</v>
      </c>
      <c r="D372" t="s">
        <v>21</v>
      </c>
      <c r="E372" s="38">
        <v>42686</v>
      </c>
      <c r="F372" t="s">
        <v>143</v>
      </c>
      <c r="G372" t="s">
        <v>21</v>
      </c>
      <c r="H372" t="s">
        <v>750</v>
      </c>
      <c r="I372" t="s">
        <v>143</v>
      </c>
      <c r="J372" t="b">
        <v>0</v>
      </c>
      <c r="K372" t="b">
        <v>0</v>
      </c>
      <c r="L372" t="b">
        <v>0</v>
      </c>
      <c r="M372" s="38">
        <v>42686</v>
      </c>
      <c r="N372">
        <v>1</v>
      </c>
      <c r="O372">
        <v>1</v>
      </c>
      <c r="P372">
        <v>0</v>
      </c>
      <c r="Q372">
        <v>1</v>
      </c>
    </row>
    <row r="373" spans="1:17" x14ac:dyDescent="0.3">
      <c r="A373" t="s">
        <v>966</v>
      </c>
      <c r="B373" t="s">
        <v>127</v>
      </c>
      <c r="C373" t="s">
        <v>21</v>
      </c>
      <c r="D373" t="s">
        <v>21</v>
      </c>
      <c r="E373" s="38">
        <v>42686</v>
      </c>
      <c r="J373" t="b">
        <v>1</v>
      </c>
      <c r="K373" t="b">
        <v>1</v>
      </c>
      <c r="L373" t="b">
        <v>0</v>
      </c>
      <c r="N373">
        <v>1</v>
      </c>
      <c r="O373">
        <v>0</v>
      </c>
      <c r="P373">
        <v>0</v>
      </c>
      <c r="Q373">
        <v>0</v>
      </c>
    </row>
    <row r="374" spans="1:17" x14ac:dyDescent="0.3">
      <c r="A374" t="s">
        <v>967</v>
      </c>
      <c r="B374" t="s">
        <v>102</v>
      </c>
      <c r="C374" t="s">
        <v>26</v>
      </c>
      <c r="D374" t="s">
        <v>22</v>
      </c>
      <c r="E374" s="38">
        <v>42683</v>
      </c>
      <c r="F374" t="s">
        <v>135</v>
      </c>
      <c r="G374" t="s">
        <v>22</v>
      </c>
      <c r="J374" t="b">
        <v>0</v>
      </c>
      <c r="K374" t="b">
        <v>1</v>
      </c>
      <c r="L374" t="b">
        <v>0</v>
      </c>
      <c r="N374">
        <v>1</v>
      </c>
      <c r="O374">
        <v>0</v>
      </c>
      <c r="P374">
        <v>0</v>
      </c>
      <c r="Q374">
        <v>0</v>
      </c>
    </row>
    <row r="375" spans="1:17" x14ac:dyDescent="0.3">
      <c r="A375" t="s">
        <v>968</v>
      </c>
      <c r="B375" t="s">
        <v>53</v>
      </c>
      <c r="C375" t="s">
        <v>26</v>
      </c>
      <c r="D375" t="s">
        <v>26</v>
      </c>
      <c r="E375" s="38">
        <v>42676</v>
      </c>
      <c r="J375" t="b">
        <v>0</v>
      </c>
      <c r="K375" t="b">
        <v>1</v>
      </c>
      <c r="L375" t="b">
        <v>0</v>
      </c>
      <c r="N375">
        <v>1</v>
      </c>
      <c r="O375">
        <v>0</v>
      </c>
      <c r="P375">
        <v>0</v>
      </c>
      <c r="Q375">
        <v>0</v>
      </c>
    </row>
    <row r="376" spans="1:17" x14ac:dyDescent="0.3">
      <c r="A376" t="s">
        <v>969</v>
      </c>
      <c r="B376" t="s">
        <v>100</v>
      </c>
      <c r="C376" t="s">
        <v>24</v>
      </c>
      <c r="D376" t="s">
        <v>21</v>
      </c>
      <c r="E376" s="38">
        <v>42679</v>
      </c>
      <c r="H376" t="s">
        <v>762</v>
      </c>
      <c r="I376" t="s">
        <v>265</v>
      </c>
      <c r="J376" t="b">
        <v>0</v>
      </c>
      <c r="K376" t="b">
        <v>1</v>
      </c>
      <c r="L376" t="b">
        <v>0</v>
      </c>
      <c r="N376">
        <v>1</v>
      </c>
      <c r="O376">
        <v>0</v>
      </c>
      <c r="P376">
        <v>0</v>
      </c>
      <c r="Q376">
        <v>0</v>
      </c>
    </row>
    <row r="377" spans="1:17" x14ac:dyDescent="0.3">
      <c r="A377" t="s">
        <v>970</v>
      </c>
      <c r="B377" t="s">
        <v>115</v>
      </c>
      <c r="C377" t="s">
        <v>22</v>
      </c>
      <c r="D377" t="s">
        <v>26</v>
      </c>
      <c r="E377" s="38">
        <v>42679</v>
      </c>
      <c r="H377" t="s">
        <v>742</v>
      </c>
      <c r="I377" t="s">
        <v>146</v>
      </c>
      <c r="J377" t="b">
        <v>0</v>
      </c>
      <c r="K377" t="b">
        <v>1</v>
      </c>
      <c r="L377" t="b">
        <v>1</v>
      </c>
      <c r="N377">
        <v>0.33</v>
      </c>
      <c r="O377">
        <v>0</v>
      </c>
      <c r="P377">
        <v>0</v>
      </c>
      <c r="Q377">
        <v>0</v>
      </c>
    </row>
    <row r="378" spans="1:17" x14ac:dyDescent="0.3">
      <c r="A378" t="s">
        <v>971</v>
      </c>
      <c r="B378" t="s">
        <v>104</v>
      </c>
      <c r="C378" t="s">
        <v>22</v>
      </c>
      <c r="D378" t="s">
        <v>26</v>
      </c>
      <c r="E378" s="38">
        <v>42676</v>
      </c>
      <c r="F378" t="s">
        <v>166</v>
      </c>
      <c r="G378" t="s">
        <v>26</v>
      </c>
      <c r="J378" t="b">
        <v>0</v>
      </c>
      <c r="K378" t="b">
        <v>1</v>
      </c>
      <c r="L378" t="b">
        <v>0</v>
      </c>
      <c r="N378">
        <v>1</v>
      </c>
      <c r="O378">
        <v>0</v>
      </c>
      <c r="P378">
        <v>0</v>
      </c>
      <c r="Q378">
        <v>0</v>
      </c>
    </row>
    <row r="379" spans="1:17" x14ac:dyDescent="0.3">
      <c r="A379" t="s">
        <v>440</v>
      </c>
      <c r="B379" t="s">
        <v>55</v>
      </c>
      <c r="C379" t="s">
        <v>20</v>
      </c>
      <c r="D379" t="s">
        <v>23</v>
      </c>
      <c r="E379" s="38">
        <v>42677</v>
      </c>
      <c r="F379" t="s">
        <v>152</v>
      </c>
      <c r="G379" t="s">
        <v>20</v>
      </c>
      <c r="H379" t="s">
        <v>749</v>
      </c>
      <c r="I379" t="s">
        <v>152</v>
      </c>
      <c r="J379" t="b">
        <v>1</v>
      </c>
      <c r="K379" t="b">
        <v>1</v>
      </c>
      <c r="L379" t="b">
        <v>1</v>
      </c>
      <c r="M379" s="38">
        <v>42677</v>
      </c>
      <c r="N379">
        <v>1</v>
      </c>
      <c r="O379">
        <v>1</v>
      </c>
      <c r="P379">
        <v>0</v>
      </c>
      <c r="Q379">
        <v>0</v>
      </c>
    </row>
    <row r="380" spans="1:17" x14ac:dyDescent="0.3">
      <c r="A380" t="s">
        <v>686</v>
      </c>
      <c r="B380" t="s">
        <v>111</v>
      </c>
      <c r="C380" t="s">
        <v>23</v>
      </c>
      <c r="D380" t="s">
        <v>23</v>
      </c>
      <c r="E380" s="38">
        <v>42676</v>
      </c>
      <c r="F380" t="s">
        <v>163</v>
      </c>
      <c r="G380" t="s">
        <v>23</v>
      </c>
      <c r="H380" t="s">
        <v>750</v>
      </c>
      <c r="I380" t="s">
        <v>163</v>
      </c>
      <c r="J380" t="b">
        <v>1</v>
      </c>
      <c r="K380" t="b">
        <v>0</v>
      </c>
      <c r="L380" t="b">
        <v>0</v>
      </c>
      <c r="M380" s="38">
        <v>42676</v>
      </c>
      <c r="N380">
        <v>0.5</v>
      </c>
      <c r="O380">
        <v>1</v>
      </c>
      <c r="P380">
        <v>0</v>
      </c>
      <c r="Q380">
        <v>1</v>
      </c>
    </row>
    <row r="381" spans="1:17" x14ac:dyDescent="0.3">
      <c r="A381" t="s">
        <v>649</v>
      </c>
      <c r="B381" t="s">
        <v>108</v>
      </c>
      <c r="C381" t="s">
        <v>20</v>
      </c>
      <c r="D381" t="s">
        <v>20</v>
      </c>
      <c r="E381" s="38">
        <v>42676</v>
      </c>
      <c r="H381" t="s">
        <v>742</v>
      </c>
      <c r="J381" t="b">
        <v>0</v>
      </c>
      <c r="K381" t="b">
        <v>1</v>
      </c>
      <c r="L381" t="b">
        <v>1</v>
      </c>
      <c r="M381" s="38">
        <v>42676</v>
      </c>
      <c r="N381">
        <v>0.25</v>
      </c>
      <c r="O381">
        <v>0</v>
      </c>
      <c r="P381">
        <v>0</v>
      </c>
      <c r="Q381">
        <v>0</v>
      </c>
    </row>
    <row r="382" spans="1:17" x14ac:dyDescent="0.3">
      <c r="A382" t="s">
        <v>581</v>
      </c>
      <c r="B382" t="s">
        <v>46</v>
      </c>
      <c r="C382" t="s">
        <v>20</v>
      </c>
      <c r="D382" t="s">
        <v>23</v>
      </c>
      <c r="E382" s="38">
        <v>42675</v>
      </c>
      <c r="F382" t="s">
        <v>168</v>
      </c>
      <c r="G382" t="s">
        <v>23</v>
      </c>
      <c r="H382" t="s">
        <v>771</v>
      </c>
      <c r="I382" t="s">
        <v>168</v>
      </c>
      <c r="J382" t="b">
        <v>1</v>
      </c>
      <c r="K382" t="b">
        <v>0</v>
      </c>
      <c r="L382" t="b">
        <v>0</v>
      </c>
      <c r="M382" s="38">
        <v>42675</v>
      </c>
      <c r="N382">
        <v>0.2</v>
      </c>
      <c r="O382">
        <v>1</v>
      </c>
      <c r="P382">
        <v>0</v>
      </c>
      <c r="Q382">
        <v>0</v>
      </c>
    </row>
    <row r="383" spans="1:17" x14ac:dyDescent="0.3">
      <c r="A383" t="s">
        <v>972</v>
      </c>
      <c r="B383" t="s">
        <v>122</v>
      </c>
      <c r="C383" t="s">
        <v>23</v>
      </c>
      <c r="D383" t="s">
        <v>23</v>
      </c>
      <c r="E383" s="38">
        <v>42688</v>
      </c>
      <c r="H383" t="s">
        <v>742</v>
      </c>
      <c r="I383" t="s">
        <v>265</v>
      </c>
      <c r="J383" t="b">
        <v>0</v>
      </c>
      <c r="K383" t="b">
        <v>1</v>
      </c>
      <c r="L383" t="b">
        <v>1</v>
      </c>
      <c r="N383">
        <v>0.5</v>
      </c>
      <c r="O383">
        <v>0</v>
      </c>
      <c r="P383">
        <v>0</v>
      </c>
      <c r="Q383">
        <v>0</v>
      </c>
    </row>
    <row r="384" spans="1:17" x14ac:dyDescent="0.3">
      <c r="A384" t="s">
        <v>973</v>
      </c>
      <c r="B384" t="s">
        <v>124</v>
      </c>
      <c r="C384" t="s">
        <v>23</v>
      </c>
      <c r="D384" t="s">
        <v>22</v>
      </c>
      <c r="E384" s="38">
        <v>42690</v>
      </c>
      <c r="F384" t="s">
        <v>135</v>
      </c>
      <c r="G384" t="s">
        <v>22</v>
      </c>
      <c r="J384" t="b">
        <v>0</v>
      </c>
      <c r="K384" t="b">
        <v>1</v>
      </c>
      <c r="L384" t="b">
        <v>0</v>
      </c>
      <c r="N384">
        <v>1</v>
      </c>
      <c r="O384">
        <v>0</v>
      </c>
      <c r="P384">
        <v>0</v>
      </c>
      <c r="Q384">
        <v>0</v>
      </c>
    </row>
    <row r="385" spans="1:17" x14ac:dyDescent="0.3">
      <c r="A385" t="s">
        <v>649</v>
      </c>
      <c r="B385" t="s">
        <v>108</v>
      </c>
      <c r="C385" t="s">
        <v>20</v>
      </c>
      <c r="D385" t="s">
        <v>20</v>
      </c>
      <c r="E385" s="38">
        <v>42676</v>
      </c>
      <c r="F385" t="s">
        <v>64</v>
      </c>
      <c r="G385" t="s">
        <v>20</v>
      </c>
      <c r="H385" t="s">
        <v>771</v>
      </c>
      <c r="I385" t="s">
        <v>64</v>
      </c>
      <c r="J385" t="b">
        <v>1</v>
      </c>
      <c r="K385" t="b">
        <v>0</v>
      </c>
      <c r="L385" t="b">
        <v>0</v>
      </c>
      <c r="M385" s="38">
        <v>42676</v>
      </c>
      <c r="N385">
        <v>0.25</v>
      </c>
      <c r="O385">
        <v>1</v>
      </c>
      <c r="P385">
        <v>0</v>
      </c>
      <c r="Q385">
        <v>0</v>
      </c>
    </row>
    <row r="386" spans="1:17" x14ac:dyDescent="0.3">
      <c r="A386" t="s">
        <v>974</v>
      </c>
      <c r="B386" t="s">
        <v>74</v>
      </c>
      <c r="C386" t="s">
        <v>20</v>
      </c>
      <c r="D386" t="s">
        <v>20</v>
      </c>
      <c r="E386" s="38">
        <v>42689</v>
      </c>
      <c r="F386" t="s">
        <v>147</v>
      </c>
      <c r="G386" t="s">
        <v>20</v>
      </c>
      <c r="H386" t="s">
        <v>760</v>
      </c>
      <c r="I386" t="s">
        <v>147</v>
      </c>
      <c r="J386" t="b">
        <v>1</v>
      </c>
      <c r="K386" t="b">
        <v>0</v>
      </c>
      <c r="L386" t="b">
        <v>0</v>
      </c>
      <c r="N386">
        <v>0.17</v>
      </c>
      <c r="O386">
        <v>0</v>
      </c>
      <c r="P386">
        <v>0</v>
      </c>
      <c r="Q386">
        <v>0</v>
      </c>
    </row>
    <row r="387" spans="1:17" x14ac:dyDescent="0.3">
      <c r="A387" t="s">
        <v>975</v>
      </c>
      <c r="B387" t="s">
        <v>112</v>
      </c>
      <c r="C387" t="s">
        <v>23</v>
      </c>
      <c r="D387" t="s">
        <v>23</v>
      </c>
      <c r="E387" s="38">
        <v>42683</v>
      </c>
      <c r="F387" t="s">
        <v>171</v>
      </c>
      <c r="G387" t="s">
        <v>23</v>
      </c>
      <c r="H387" t="s">
        <v>760</v>
      </c>
      <c r="I387" t="s">
        <v>171</v>
      </c>
      <c r="J387" t="b">
        <v>0</v>
      </c>
      <c r="K387" t="b">
        <v>0</v>
      </c>
      <c r="L387" t="b">
        <v>0</v>
      </c>
      <c r="M387" s="38">
        <v>42665</v>
      </c>
      <c r="N387">
        <v>1</v>
      </c>
      <c r="O387">
        <v>0</v>
      </c>
      <c r="P387">
        <v>0</v>
      </c>
      <c r="Q387">
        <v>0</v>
      </c>
    </row>
    <row r="388" spans="1:17" x14ac:dyDescent="0.3">
      <c r="A388" t="s">
        <v>976</v>
      </c>
      <c r="B388" t="s">
        <v>112</v>
      </c>
      <c r="C388" t="s">
        <v>23</v>
      </c>
      <c r="D388" t="s">
        <v>23</v>
      </c>
      <c r="E388" s="38">
        <v>42677</v>
      </c>
      <c r="F388" t="s">
        <v>148</v>
      </c>
      <c r="G388" t="s">
        <v>23</v>
      </c>
      <c r="H388" t="s">
        <v>754</v>
      </c>
      <c r="I388" t="s">
        <v>148</v>
      </c>
      <c r="J388" t="b">
        <v>0</v>
      </c>
      <c r="K388" t="b">
        <v>1</v>
      </c>
      <c r="L388" t="b">
        <v>0</v>
      </c>
      <c r="N388">
        <v>1</v>
      </c>
      <c r="O388">
        <v>0</v>
      </c>
      <c r="P388">
        <v>0</v>
      </c>
      <c r="Q388">
        <v>0</v>
      </c>
    </row>
    <row r="389" spans="1:17" x14ac:dyDescent="0.3">
      <c r="A389" t="s">
        <v>977</v>
      </c>
      <c r="B389" t="s">
        <v>105</v>
      </c>
      <c r="C389" t="s">
        <v>21</v>
      </c>
      <c r="D389" t="s">
        <v>21</v>
      </c>
      <c r="E389" s="38">
        <v>42683</v>
      </c>
      <c r="J389" t="b">
        <v>0</v>
      </c>
      <c r="K389" t="b">
        <v>1</v>
      </c>
      <c r="L389" t="b">
        <v>0</v>
      </c>
      <c r="N389">
        <v>1</v>
      </c>
      <c r="O389">
        <v>0</v>
      </c>
      <c r="P389">
        <v>0</v>
      </c>
      <c r="Q389">
        <v>0</v>
      </c>
    </row>
    <row r="390" spans="1:17" x14ac:dyDescent="0.3">
      <c r="A390" t="s">
        <v>978</v>
      </c>
      <c r="B390" t="s">
        <v>334</v>
      </c>
      <c r="C390" t="s">
        <v>23</v>
      </c>
      <c r="D390" t="s">
        <v>23</v>
      </c>
      <c r="E390" s="38">
        <v>42676</v>
      </c>
      <c r="F390" t="s">
        <v>169</v>
      </c>
      <c r="G390" t="s">
        <v>23</v>
      </c>
      <c r="H390" t="s">
        <v>760</v>
      </c>
      <c r="I390" t="s">
        <v>169</v>
      </c>
      <c r="J390" t="b">
        <v>0</v>
      </c>
      <c r="K390" t="b">
        <v>0</v>
      </c>
      <c r="L390" t="b">
        <v>0</v>
      </c>
      <c r="N390">
        <v>1</v>
      </c>
      <c r="O390">
        <v>0</v>
      </c>
      <c r="P390">
        <v>0</v>
      </c>
      <c r="Q390">
        <v>0</v>
      </c>
    </row>
    <row r="391" spans="1:17" x14ac:dyDescent="0.3">
      <c r="A391" t="s">
        <v>979</v>
      </c>
      <c r="B391" t="s">
        <v>117</v>
      </c>
      <c r="C391" t="s">
        <v>22</v>
      </c>
      <c r="D391" t="s">
        <v>26</v>
      </c>
      <c r="E391" s="38">
        <v>42679</v>
      </c>
      <c r="F391" t="s">
        <v>150</v>
      </c>
      <c r="G391" t="s">
        <v>22</v>
      </c>
      <c r="H391" t="s">
        <v>760</v>
      </c>
      <c r="I391" t="s">
        <v>150</v>
      </c>
      <c r="J391" t="b">
        <v>1</v>
      </c>
      <c r="K391" t="b">
        <v>0</v>
      </c>
      <c r="L391" t="b">
        <v>0</v>
      </c>
      <c r="N391">
        <v>1</v>
      </c>
      <c r="O391">
        <v>0</v>
      </c>
      <c r="P391">
        <v>0</v>
      </c>
      <c r="Q391">
        <v>0</v>
      </c>
    </row>
    <row r="392" spans="1:17" x14ac:dyDescent="0.3">
      <c r="A392" t="s">
        <v>980</v>
      </c>
      <c r="B392" t="s">
        <v>78</v>
      </c>
      <c r="C392" t="s">
        <v>20</v>
      </c>
      <c r="D392" t="s">
        <v>23</v>
      </c>
      <c r="E392" s="38">
        <v>42675</v>
      </c>
      <c r="H392" t="s">
        <v>742</v>
      </c>
      <c r="J392" t="b">
        <v>0</v>
      </c>
      <c r="K392" t="b">
        <v>1</v>
      </c>
      <c r="L392" t="b">
        <v>1</v>
      </c>
      <c r="N392">
        <v>0.5</v>
      </c>
      <c r="O392">
        <v>0</v>
      </c>
      <c r="P392">
        <v>0</v>
      </c>
      <c r="Q392">
        <v>0</v>
      </c>
    </row>
    <row r="393" spans="1:17" x14ac:dyDescent="0.3">
      <c r="A393" t="s">
        <v>589</v>
      </c>
      <c r="B393" t="s">
        <v>334</v>
      </c>
      <c r="C393" t="s">
        <v>23</v>
      </c>
      <c r="D393" t="s">
        <v>23</v>
      </c>
      <c r="E393" s="38">
        <v>42671</v>
      </c>
      <c r="F393" t="s">
        <v>169</v>
      </c>
      <c r="G393" t="s">
        <v>23</v>
      </c>
      <c r="J393" t="b">
        <v>1</v>
      </c>
      <c r="K393" t="b">
        <v>1</v>
      </c>
      <c r="L393" t="b">
        <v>1</v>
      </c>
      <c r="M393" s="38">
        <v>42681</v>
      </c>
      <c r="N393">
        <v>0.5</v>
      </c>
      <c r="O393">
        <v>0</v>
      </c>
      <c r="P393">
        <v>0</v>
      </c>
      <c r="Q393">
        <v>0</v>
      </c>
    </row>
    <row r="394" spans="1:17" x14ac:dyDescent="0.3">
      <c r="A394" t="s">
        <v>428</v>
      </c>
      <c r="B394" t="s">
        <v>111</v>
      </c>
      <c r="C394" t="s">
        <v>23</v>
      </c>
      <c r="D394" t="s">
        <v>23</v>
      </c>
      <c r="E394" s="38">
        <v>42681</v>
      </c>
      <c r="F394" t="s">
        <v>148</v>
      </c>
      <c r="G394" t="s">
        <v>23</v>
      </c>
      <c r="H394" t="s">
        <v>750</v>
      </c>
      <c r="I394" t="s">
        <v>148</v>
      </c>
      <c r="J394" t="b">
        <v>1</v>
      </c>
      <c r="K394" t="b">
        <v>0</v>
      </c>
      <c r="L394" t="b">
        <v>0</v>
      </c>
      <c r="M394" s="38">
        <v>42681</v>
      </c>
      <c r="N394">
        <v>1</v>
      </c>
      <c r="O394">
        <v>1</v>
      </c>
      <c r="P394">
        <v>0</v>
      </c>
      <c r="Q394">
        <v>1</v>
      </c>
    </row>
    <row r="395" spans="1:17" x14ac:dyDescent="0.3">
      <c r="A395" t="s">
        <v>981</v>
      </c>
      <c r="B395" t="s">
        <v>331</v>
      </c>
      <c r="C395" t="s">
        <v>26</v>
      </c>
      <c r="D395" t="s">
        <v>26</v>
      </c>
      <c r="E395" s="38">
        <v>42675</v>
      </c>
      <c r="F395" t="s">
        <v>166</v>
      </c>
      <c r="G395" t="s">
        <v>26</v>
      </c>
      <c r="H395" t="s">
        <v>754</v>
      </c>
      <c r="I395" t="s">
        <v>166</v>
      </c>
      <c r="J395" t="b">
        <v>0</v>
      </c>
      <c r="K395" t="b">
        <v>1</v>
      </c>
      <c r="L395" t="b">
        <v>0</v>
      </c>
      <c r="N395">
        <v>1</v>
      </c>
      <c r="O395">
        <v>0</v>
      </c>
      <c r="P395">
        <v>0</v>
      </c>
      <c r="Q395">
        <v>0</v>
      </c>
    </row>
    <row r="396" spans="1:17" x14ac:dyDescent="0.3">
      <c r="A396" t="s">
        <v>982</v>
      </c>
      <c r="B396" t="s">
        <v>45</v>
      </c>
      <c r="C396" t="s">
        <v>20</v>
      </c>
      <c r="D396" t="s">
        <v>23</v>
      </c>
      <c r="E396" s="38">
        <v>42676</v>
      </c>
      <c r="F396" t="s">
        <v>148</v>
      </c>
      <c r="G396" t="s">
        <v>23</v>
      </c>
      <c r="J396" t="b">
        <v>0</v>
      </c>
      <c r="K396" t="b">
        <v>1</v>
      </c>
      <c r="L396" t="b">
        <v>0</v>
      </c>
      <c r="N396">
        <v>1</v>
      </c>
      <c r="O396">
        <v>0</v>
      </c>
      <c r="P396">
        <v>0</v>
      </c>
      <c r="Q396">
        <v>0</v>
      </c>
    </row>
    <row r="397" spans="1:17" x14ac:dyDescent="0.3">
      <c r="A397" t="s">
        <v>983</v>
      </c>
      <c r="B397" t="s">
        <v>99</v>
      </c>
      <c r="C397" t="s">
        <v>24</v>
      </c>
      <c r="D397" t="s">
        <v>21</v>
      </c>
      <c r="E397" s="38">
        <v>42679</v>
      </c>
      <c r="J397" t="b">
        <v>0</v>
      </c>
      <c r="K397" t="b">
        <v>1</v>
      </c>
      <c r="L397" t="b">
        <v>0</v>
      </c>
      <c r="N397">
        <v>1</v>
      </c>
      <c r="O397">
        <v>0</v>
      </c>
      <c r="P397">
        <v>0</v>
      </c>
      <c r="Q397">
        <v>0</v>
      </c>
    </row>
    <row r="398" spans="1:17" x14ac:dyDescent="0.3">
      <c r="A398" t="s">
        <v>984</v>
      </c>
      <c r="B398" t="s">
        <v>129</v>
      </c>
      <c r="C398" t="s">
        <v>20</v>
      </c>
      <c r="D398" t="s">
        <v>23</v>
      </c>
      <c r="E398" s="38">
        <v>42678</v>
      </c>
      <c r="J398" t="b">
        <v>0</v>
      </c>
      <c r="K398" t="b">
        <v>1</v>
      </c>
      <c r="L398" t="b">
        <v>1</v>
      </c>
      <c r="N398">
        <v>0.5</v>
      </c>
      <c r="O398">
        <v>0</v>
      </c>
      <c r="P398">
        <v>0</v>
      </c>
      <c r="Q398">
        <v>0</v>
      </c>
    </row>
    <row r="399" spans="1:17" x14ac:dyDescent="0.3">
      <c r="A399" t="s">
        <v>985</v>
      </c>
      <c r="B399" t="s">
        <v>77</v>
      </c>
      <c r="C399" t="s">
        <v>20</v>
      </c>
      <c r="D399" t="s">
        <v>20</v>
      </c>
      <c r="E399" s="38">
        <v>42676</v>
      </c>
      <c r="J399" t="b">
        <v>0</v>
      </c>
      <c r="K399" t="b">
        <v>1</v>
      </c>
      <c r="L399" t="b">
        <v>0</v>
      </c>
      <c r="N399">
        <v>1</v>
      </c>
      <c r="O399">
        <v>0</v>
      </c>
      <c r="P399">
        <v>0</v>
      </c>
      <c r="Q399">
        <v>0</v>
      </c>
    </row>
    <row r="400" spans="1:17" x14ac:dyDescent="0.3">
      <c r="A400" t="s">
        <v>986</v>
      </c>
      <c r="B400" t="s">
        <v>142</v>
      </c>
      <c r="D400" t="s">
        <v>22</v>
      </c>
      <c r="E400" s="38">
        <v>42684</v>
      </c>
      <c r="F400" t="s">
        <v>142</v>
      </c>
      <c r="G400" t="s">
        <v>22</v>
      </c>
      <c r="H400" t="s">
        <v>760</v>
      </c>
      <c r="I400" t="s">
        <v>142</v>
      </c>
      <c r="J400" t="b">
        <v>1</v>
      </c>
      <c r="K400" t="b">
        <v>0</v>
      </c>
      <c r="L400" t="b">
        <v>0</v>
      </c>
      <c r="N400">
        <v>1</v>
      </c>
      <c r="O400">
        <v>0</v>
      </c>
      <c r="P400">
        <v>0</v>
      </c>
      <c r="Q400">
        <v>0</v>
      </c>
    </row>
    <row r="401" spans="1:17" x14ac:dyDescent="0.3">
      <c r="A401" t="s">
        <v>435</v>
      </c>
      <c r="B401" t="s">
        <v>125</v>
      </c>
      <c r="C401" t="s">
        <v>23</v>
      </c>
      <c r="D401" t="s">
        <v>23</v>
      </c>
      <c r="E401" s="38">
        <v>42686</v>
      </c>
      <c r="F401" t="s">
        <v>161</v>
      </c>
      <c r="G401" t="s">
        <v>23</v>
      </c>
      <c r="H401" t="s">
        <v>749</v>
      </c>
      <c r="I401" t="s">
        <v>161</v>
      </c>
      <c r="J401" t="b">
        <v>1</v>
      </c>
      <c r="K401" t="b">
        <v>0</v>
      </c>
      <c r="L401" t="b">
        <v>0</v>
      </c>
      <c r="M401" s="38">
        <v>42686</v>
      </c>
      <c r="N401">
        <v>1</v>
      </c>
      <c r="O401">
        <v>1</v>
      </c>
      <c r="P401">
        <v>0</v>
      </c>
      <c r="Q401">
        <v>0</v>
      </c>
    </row>
    <row r="402" spans="1:17" x14ac:dyDescent="0.3">
      <c r="A402" t="s">
        <v>727</v>
      </c>
      <c r="B402" t="s">
        <v>46</v>
      </c>
      <c r="C402" t="s">
        <v>20</v>
      </c>
      <c r="D402" t="s">
        <v>23</v>
      </c>
      <c r="E402" s="38">
        <v>42671</v>
      </c>
      <c r="F402" t="s">
        <v>148</v>
      </c>
      <c r="G402" t="s">
        <v>23</v>
      </c>
      <c r="H402" t="s">
        <v>760</v>
      </c>
      <c r="I402" t="s">
        <v>148</v>
      </c>
      <c r="J402" t="b">
        <v>1</v>
      </c>
      <c r="K402" t="b">
        <v>0</v>
      </c>
      <c r="L402" t="b">
        <v>0</v>
      </c>
      <c r="M402" s="38">
        <v>42678</v>
      </c>
      <c r="N402">
        <v>0.5</v>
      </c>
      <c r="O402">
        <v>0</v>
      </c>
      <c r="P402">
        <v>0</v>
      </c>
      <c r="Q402">
        <v>0</v>
      </c>
    </row>
    <row r="403" spans="1:17" x14ac:dyDescent="0.3">
      <c r="A403" t="s">
        <v>564</v>
      </c>
      <c r="B403" t="s">
        <v>108</v>
      </c>
      <c r="C403" t="s">
        <v>20</v>
      </c>
      <c r="D403" t="s">
        <v>20</v>
      </c>
      <c r="E403" s="38">
        <v>42679</v>
      </c>
      <c r="F403" t="s">
        <v>149</v>
      </c>
      <c r="G403" t="s">
        <v>20</v>
      </c>
      <c r="H403" t="s">
        <v>749</v>
      </c>
      <c r="I403" t="s">
        <v>149</v>
      </c>
      <c r="J403" t="b">
        <v>1</v>
      </c>
      <c r="K403" t="b">
        <v>1</v>
      </c>
      <c r="L403" t="b">
        <v>0</v>
      </c>
      <c r="M403" s="38">
        <v>42679</v>
      </c>
      <c r="N403">
        <v>0.5</v>
      </c>
      <c r="O403">
        <v>1</v>
      </c>
      <c r="P403">
        <v>0</v>
      </c>
      <c r="Q403">
        <v>0</v>
      </c>
    </row>
    <row r="404" spans="1:17" x14ac:dyDescent="0.3">
      <c r="A404" t="s">
        <v>987</v>
      </c>
      <c r="B404" t="s">
        <v>45</v>
      </c>
      <c r="C404" t="s">
        <v>20</v>
      </c>
      <c r="D404" t="s">
        <v>23</v>
      </c>
      <c r="E404" s="38">
        <v>42686</v>
      </c>
      <c r="F404" t="s">
        <v>140</v>
      </c>
      <c r="G404" t="s">
        <v>20</v>
      </c>
      <c r="J404" t="b">
        <v>0</v>
      </c>
      <c r="K404" t="b">
        <v>1</v>
      </c>
      <c r="L404" t="b">
        <v>1</v>
      </c>
      <c r="N404">
        <v>1</v>
      </c>
      <c r="O404">
        <v>0</v>
      </c>
      <c r="P404">
        <v>0</v>
      </c>
      <c r="Q404">
        <v>0</v>
      </c>
    </row>
    <row r="405" spans="1:17" x14ac:dyDescent="0.3">
      <c r="A405" t="s">
        <v>988</v>
      </c>
      <c r="B405" t="s">
        <v>62</v>
      </c>
      <c r="C405" t="s">
        <v>21</v>
      </c>
      <c r="D405" t="s">
        <v>21</v>
      </c>
      <c r="E405" s="38">
        <v>42676</v>
      </c>
      <c r="F405" t="s">
        <v>143</v>
      </c>
      <c r="G405" t="s">
        <v>21</v>
      </c>
      <c r="H405" t="s">
        <v>760</v>
      </c>
      <c r="I405" t="s">
        <v>143</v>
      </c>
      <c r="J405" t="b">
        <v>0</v>
      </c>
      <c r="K405" t="b">
        <v>0</v>
      </c>
      <c r="L405" t="b">
        <v>0</v>
      </c>
      <c r="N405">
        <v>1</v>
      </c>
      <c r="O405">
        <v>0</v>
      </c>
      <c r="P405">
        <v>0</v>
      </c>
      <c r="Q405">
        <v>0</v>
      </c>
    </row>
    <row r="406" spans="1:17" x14ac:dyDescent="0.3">
      <c r="A406" t="s">
        <v>989</v>
      </c>
      <c r="B406" t="s">
        <v>94</v>
      </c>
      <c r="C406" t="s">
        <v>20</v>
      </c>
      <c r="D406" t="s">
        <v>23</v>
      </c>
      <c r="E406" s="38">
        <v>42675</v>
      </c>
      <c r="F406" t="s">
        <v>169</v>
      </c>
      <c r="G406" t="s">
        <v>23</v>
      </c>
      <c r="J406" t="b">
        <v>1</v>
      </c>
      <c r="K406" t="b">
        <v>1</v>
      </c>
      <c r="L406" t="b">
        <v>1</v>
      </c>
      <c r="N406">
        <v>0.5</v>
      </c>
      <c r="O406">
        <v>0</v>
      </c>
      <c r="P406">
        <v>0</v>
      </c>
      <c r="Q406">
        <v>0</v>
      </c>
    </row>
    <row r="407" spans="1:17" x14ac:dyDescent="0.3">
      <c r="A407" t="s">
        <v>990</v>
      </c>
      <c r="B407" t="s">
        <v>110</v>
      </c>
      <c r="C407" t="s">
        <v>23</v>
      </c>
      <c r="D407" t="s">
        <v>23</v>
      </c>
      <c r="E407" s="38">
        <v>42676</v>
      </c>
      <c r="F407" t="s">
        <v>171</v>
      </c>
      <c r="G407" t="s">
        <v>23</v>
      </c>
      <c r="H407" t="s">
        <v>760</v>
      </c>
      <c r="I407" t="s">
        <v>171</v>
      </c>
      <c r="J407" t="b">
        <v>0</v>
      </c>
      <c r="K407" t="b">
        <v>0</v>
      </c>
      <c r="L407" t="b">
        <v>0</v>
      </c>
      <c r="N407">
        <v>1</v>
      </c>
      <c r="O407">
        <v>0</v>
      </c>
      <c r="P407">
        <v>0</v>
      </c>
      <c r="Q407">
        <v>0</v>
      </c>
    </row>
    <row r="408" spans="1:17" x14ac:dyDescent="0.3">
      <c r="A408" t="s">
        <v>991</v>
      </c>
      <c r="D408" t="s">
        <v>21</v>
      </c>
      <c r="E408" s="38">
        <v>42677</v>
      </c>
      <c r="J408" t="b">
        <v>0</v>
      </c>
      <c r="K408" t="b">
        <v>1</v>
      </c>
      <c r="L408" t="b">
        <v>0</v>
      </c>
      <c r="N408">
        <v>1</v>
      </c>
      <c r="O408">
        <v>0</v>
      </c>
      <c r="P408">
        <v>0</v>
      </c>
      <c r="Q408">
        <v>0</v>
      </c>
    </row>
    <row r="409" spans="1:17" x14ac:dyDescent="0.3">
      <c r="A409" t="s">
        <v>992</v>
      </c>
      <c r="B409" t="s">
        <v>89</v>
      </c>
      <c r="C409" t="s">
        <v>21</v>
      </c>
      <c r="D409" t="s">
        <v>21</v>
      </c>
      <c r="E409" s="38">
        <v>42676</v>
      </c>
      <c r="H409" t="s">
        <v>742</v>
      </c>
      <c r="I409" t="s">
        <v>162</v>
      </c>
      <c r="J409" t="b">
        <v>0</v>
      </c>
      <c r="K409" t="b">
        <v>1</v>
      </c>
      <c r="L409" t="b">
        <v>1</v>
      </c>
      <c r="M409" s="38">
        <v>42654</v>
      </c>
      <c r="N409">
        <v>0.5</v>
      </c>
      <c r="O409">
        <v>0</v>
      </c>
      <c r="P409">
        <v>0</v>
      </c>
      <c r="Q409">
        <v>0</v>
      </c>
    </row>
    <row r="410" spans="1:17" x14ac:dyDescent="0.3">
      <c r="A410" t="s">
        <v>993</v>
      </c>
      <c r="B410" t="s">
        <v>111</v>
      </c>
      <c r="C410" t="s">
        <v>23</v>
      </c>
      <c r="D410" t="s">
        <v>23</v>
      </c>
      <c r="E410" s="38">
        <v>42682</v>
      </c>
      <c r="J410" t="b">
        <v>1</v>
      </c>
      <c r="K410" t="b">
        <v>1</v>
      </c>
      <c r="L410" t="b">
        <v>0</v>
      </c>
      <c r="N410">
        <v>1</v>
      </c>
      <c r="O410">
        <v>0</v>
      </c>
      <c r="P410">
        <v>0</v>
      </c>
      <c r="Q410">
        <v>0</v>
      </c>
    </row>
    <row r="411" spans="1:17" x14ac:dyDescent="0.3">
      <c r="A411" t="s">
        <v>994</v>
      </c>
      <c r="B411" t="s">
        <v>334</v>
      </c>
      <c r="C411" t="s">
        <v>23</v>
      </c>
      <c r="D411" t="s">
        <v>23</v>
      </c>
      <c r="E411" s="38">
        <v>42675</v>
      </c>
      <c r="F411" t="s">
        <v>163</v>
      </c>
      <c r="G411" t="s">
        <v>23</v>
      </c>
      <c r="H411" t="s">
        <v>754</v>
      </c>
      <c r="I411" t="s">
        <v>163</v>
      </c>
      <c r="J411" t="b">
        <v>0</v>
      </c>
      <c r="K411" t="b">
        <v>1</v>
      </c>
      <c r="L411" t="b">
        <v>0</v>
      </c>
      <c r="N411">
        <v>1</v>
      </c>
      <c r="O411">
        <v>0</v>
      </c>
      <c r="P411">
        <v>0</v>
      </c>
      <c r="Q411">
        <v>0</v>
      </c>
    </row>
    <row r="412" spans="1:17" x14ac:dyDescent="0.3">
      <c r="A412" t="s">
        <v>995</v>
      </c>
      <c r="D412" t="s">
        <v>26</v>
      </c>
      <c r="E412" s="38">
        <v>42675</v>
      </c>
      <c r="J412" t="b">
        <v>0</v>
      </c>
      <c r="K412" t="b">
        <v>1</v>
      </c>
      <c r="L412" t="b">
        <v>0</v>
      </c>
      <c r="N412">
        <v>1</v>
      </c>
      <c r="O412">
        <v>0</v>
      </c>
      <c r="P412">
        <v>0</v>
      </c>
      <c r="Q412">
        <v>0</v>
      </c>
    </row>
    <row r="413" spans="1:17" x14ac:dyDescent="0.3">
      <c r="A413" t="s">
        <v>996</v>
      </c>
      <c r="B413" t="s">
        <v>99</v>
      </c>
      <c r="C413" t="s">
        <v>24</v>
      </c>
      <c r="D413" t="s">
        <v>21</v>
      </c>
      <c r="E413" s="38">
        <v>42677</v>
      </c>
      <c r="J413" t="b">
        <v>0</v>
      </c>
      <c r="K413" t="b">
        <v>1</v>
      </c>
      <c r="L413" t="b">
        <v>0</v>
      </c>
      <c r="N413">
        <v>1</v>
      </c>
      <c r="O413">
        <v>0</v>
      </c>
      <c r="P413">
        <v>0</v>
      </c>
      <c r="Q413">
        <v>0</v>
      </c>
    </row>
    <row r="414" spans="1:17" x14ac:dyDescent="0.3">
      <c r="A414" t="s">
        <v>489</v>
      </c>
      <c r="B414" t="s">
        <v>100</v>
      </c>
      <c r="C414" t="s">
        <v>24</v>
      </c>
      <c r="D414" t="s">
        <v>21</v>
      </c>
      <c r="E414" s="38">
        <v>42675</v>
      </c>
      <c r="F414" t="s">
        <v>167</v>
      </c>
      <c r="G414" t="s">
        <v>21</v>
      </c>
      <c r="H414" t="s">
        <v>749</v>
      </c>
      <c r="I414" t="s">
        <v>167</v>
      </c>
      <c r="J414" t="b">
        <v>1</v>
      </c>
      <c r="K414" t="b">
        <v>0</v>
      </c>
      <c r="L414" t="b">
        <v>0</v>
      </c>
      <c r="M414" s="38">
        <v>42675</v>
      </c>
      <c r="N414">
        <v>1</v>
      </c>
      <c r="O414">
        <v>1</v>
      </c>
      <c r="P414">
        <v>0</v>
      </c>
      <c r="Q414">
        <v>0</v>
      </c>
    </row>
    <row r="415" spans="1:17" x14ac:dyDescent="0.3">
      <c r="A415" t="s">
        <v>694</v>
      </c>
      <c r="B415" t="s">
        <v>101</v>
      </c>
      <c r="C415" t="s">
        <v>20</v>
      </c>
      <c r="D415" t="s">
        <v>20</v>
      </c>
      <c r="E415" s="38">
        <v>42679</v>
      </c>
      <c r="F415" t="s">
        <v>152</v>
      </c>
      <c r="G415" t="s">
        <v>20</v>
      </c>
      <c r="H415" t="s">
        <v>749</v>
      </c>
      <c r="I415" t="s">
        <v>152</v>
      </c>
      <c r="J415" t="b">
        <v>1</v>
      </c>
      <c r="K415" t="b">
        <v>0</v>
      </c>
      <c r="L415" t="b">
        <v>0</v>
      </c>
      <c r="M415" s="38">
        <v>42679</v>
      </c>
      <c r="N415">
        <v>1</v>
      </c>
      <c r="O415">
        <v>1</v>
      </c>
      <c r="P415">
        <v>0</v>
      </c>
      <c r="Q415">
        <v>0</v>
      </c>
    </row>
    <row r="416" spans="1:17" x14ac:dyDescent="0.3">
      <c r="A416" t="s">
        <v>652</v>
      </c>
      <c r="B416" t="s">
        <v>653</v>
      </c>
      <c r="C416" t="s">
        <v>21</v>
      </c>
      <c r="D416" t="s">
        <v>21</v>
      </c>
      <c r="E416" s="38">
        <v>42671</v>
      </c>
      <c r="F416" t="s">
        <v>159</v>
      </c>
      <c r="G416" t="s">
        <v>21</v>
      </c>
      <c r="H416" t="s">
        <v>742</v>
      </c>
      <c r="I416" t="s">
        <v>159</v>
      </c>
      <c r="J416" t="b">
        <v>0</v>
      </c>
      <c r="K416" t="b">
        <v>1</v>
      </c>
      <c r="L416" t="b">
        <v>1</v>
      </c>
      <c r="M416" s="38">
        <v>42675</v>
      </c>
      <c r="N416">
        <v>0.33</v>
      </c>
      <c r="O416">
        <v>0</v>
      </c>
      <c r="P416">
        <v>0</v>
      </c>
      <c r="Q416">
        <v>0</v>
      </c>
    </row>
    <row r="417" spans="1:17" x14ac:dyDescent="0.3">
      <c r="A417" t="s">
        <v>997</v>
      </c>
      <c r="B417" t="s">
        <v>47</v>
      </c>
      <c r="C417" t="s">
        <v>20</v>
      </c>
      <c r="D417" t="s">
        <v>20</v>
      </c>
      <c r="E417" s="38">
        <v>42684</v>
      </c>
      <c r="F417" t="s">
        <v>64</v>
      </c>
      <c r="G417" t="s">
        <v>20</v>
      </c>
      <c r="J417" t="b">
        <v>0</v>
      </c>
      <c r="K417" t="b">
        <v>1</v>
      </c>
      <c r="L417" t="b">
        <v>0</v>
      </c>
      <c r="N417">
        <v>1</v>
      </c>
      <c r="O417">
        <v>0</v>
      </c>
      <c r="P417">
        <v>0</v>
      </c>
      <c r="Q417">
        <v>0</v>
      </c>
    </row>
    <row r="418" spans="1:17" x14ac:dyDescent="0.3">
      <c r="A418" t="s">
        <v>998</v>
      </c>
      <c r="B418" t="s">
        <v>111</v>
      </c>
      <c r="C418" t="s">
        <v>23</v>
      </c>
      <c r="D418" t="s">
        <v>23</v>
      </c>
      <c r="E418" s="38">
        <v>42686</v>
      </c>
      <c r="J418" t="b">
        <v>0</v>
      </c>
      <c r="K418" t="b">
        <v>1</v>
      </c>
      <c r="L418" t="b">
        <v>0</v>
      </c>
      <c r="N418">
        <v>1</v>
      </c>
      <c r="O418">
        <v>0</v>
      </c>
      <c r="P418">
        <v>0</v>
      </c>
      <c r="Q418">
        <v>0</v>
      </c>
    </row>
    <row r="419" spans="1:17" x14ac:dyDescent="0.3">
      <c r="A419" t="s">
        <v>999</v>
      </c>
      <c r="B419" t="s">
        <v>97</v>
      </c>
      <c r="C419" t="s">
        <v>20</v>
      </c>
      <c r="D419" t="s">
        <v>20</v>
      </c>
      <c r="E419" s="38">
        <v>42676</v>
      </c>
      <c r="F419" t="s">
        <v>147</v>
      </c>
      <c r="G419" t="s">
        <v>20</v>
      </c>
      <c r="H419" t="s">
        <v>750</v>
      </c>
      <c r="I419" t="s">
        <v>147</v>
      </c>
      <c r="J419" t="b">
        <v>1</v>
      </c>
      <c r="K419" t="b">
        <v>0</v>
      </c>
      <c r="L419" t="b">
        <v>0</v>
      </c>
      <c r="M419" s="38">
        <v>42669</v>
      </c>
      <c r="N419">
        <v>1</v>
      </c>
      <c r="O419">
        <v>1</v>
      </c>
      <c r="P419">
        <v>0</v>
      </c>
      <c r="Q419">
        <v>1</v>
      </c>
    </row>
    <row r="420" spans="1:17" x14ac:dyDescent="0.3">
      <c r="A420" t="s">
        <v>652</v>
      </c>
      <c r="B420" t="s">
        <v>653</v>
      </c>
      <c r="C420" t="s">
        <v>21</v>
      </c>
      <c r="D420" t="s">
        <v>21</v>
      </c>
      <c r="E420" s="38">
        <v>42675</v>
      </c>
      <c r="F420" t="s">
        <v>159</v>
      </c>
      <c r="G420" t="s">
        <v>21</v>
      </c>
      <c r="H420" t="s">
        <v>750</v>
      </c>
      <c r="I420" t="s">
        <v>159</v>
      </c>
      <c r="J420" t="b">
        <v>0</v>
      </c>
      <c r="K420" t="b">
        <v>0</v>
      </c>
      <c r="L420" t="b">
        <v>0</v>
      </c>
      <c r="M420" s="38">
        <v>42675</v>
      </c>
      <c r="N420">
        <v>0.33</v>
      </c>
      <c r="O420">
        <v>1</v>
      </c>
      <c r="P420">
        <v>0</v>
      </c>
      <c r="Q420">
        <v>1</v>
      </c>
    </row>
    <row r="421" spans="1:17" x14ac:dyDescent="0.3">
      <c r="A421" t="s">
        <v>546</v>
      </c>
      <c r="D421" t="s">
        <v>20</v>
      </c>
      <c r="E421" s="38">
        <v>42676</v>
      </c>
      <c r="F421" t="s">
        <v>140</v>
      </c>
      <c r="G421" t="s">
        <v>20</v>
      </c>
      <c r="H421" t="s">
        <v>746</v>
      </c>
      <c r="I421" t="s">
        <v>140</v>
      </c>
      <c r="J421" t="b">
        <v>1</v>
      </c>
      <c r="K421" t="b">
        <v>0</v>
      </c>
      <c r="L421" t="b">
        <v>0</v>
      </c>
      <c r="M421" s="38">
        <v>42676</v>
      </c>
      <c r="N421">
        <v>0.5</v>
      </c>
      <c r="O421">
        <v>1</v>
      </c>
      <c r="P421">
        <v>1</v>
      </c>
      <c r="Q421">
        <v>1</v>
      </c>
    </row>
    <row r="422" spans="1:17" x14ac:dyDescent="0.3">
      <c r="A422" t="s">
        <v>514</v>
      </c>
      <c r="B422" t="s">
        <v>66</v>
      </c>
      <c r="C422" t="s">
        <v>25</v>
      </c>
      <c r="D422" t="s">
        <v>25</v>
      </c>
      <c r="E422" s="38">
        <v>42674</v>
      </c>
      <c r="F422" t="s">
        <v>156</v>
      </c>
      <c r="G422" t="s">
        <v>25</v>
      </c>
      <c r="J422" t="b">
        <v>0</v>
      </c>
      <c r="K422" t="b">
        <v>1</v>
      </c>
      <c r="L422" t="b">
        <v>1</v>
      </c>
      <c r="M422" s="38">
        <v>42684</v>
      </c>
      <c r="N422">
        <v>0.33</v>
      </c>
      <c r="O422">
        <v>0</v>
      </c>
      <c r="P422">
        <v>0</v>
      </c>
      <c r="Q422">
        <v>0</v>
      </c>
    </row>
    <row r="423" spans="1:17" x14ac:dyDescent="0.3">
      <c r="A423" t="s">
        <v>667</v>
      </c>
      <c r="B423" t="s">
        <v>100</v>
      </c>
      <c r="C423" t="s">
        <v>24</v>
      </c>
      <c r="D423" t="s">
        <v>21</v>
      </c>
      <c r="E423" s="38">
        <v>42676</v>
      </c>
      <c r="F423" t="s">
        <v>160</v>
      </c>
      <c r="G423" t="s">
        <v>21</v>
      </c>
      <c r="H423" t="s">
        <v>750</v>
      </c>
      <c r="I423" t="s">
        <v>160</v>
      </c>
      <c r="J423" t="b">
        <v>1</v>
      </c>
      <c r="K423" t="b">
        <v>0</v>
      </c>
      <c r="L423" t="b">
        <v>0</v>
      </c>
      <c r="M423" s="38">
        <v>42676</v>
      </c>
      <c r="N423">
        <v>1</v>
      </c>
      <c r="O423">
        <v>1</v>
      </c>
      <c r="P423">
        <v>0</v>
      </c>
      <c r="Q423">
        <v>1</v>
      </c>
    </row>
    <row r="424" spans="1:17" x14ac:dyDescent="0.3">
      <c r="A424" t="s">
        <v>701</v>
      </c>
      <c r="B424" t="s">
        <v>702</v>
      </c>
      <c r="D424" t="s">
        <v>26</v>
      </c>
      <c r="E424" s="38">
        <v>42196</v>
      </c>
      <c r="J424" t="b">
        <v>0</v>
      </c>
      <c r="K424" t="b">
        <v>0</v>
      </c>
      <c r="L424" t="b">
        <v>0</v>
      </c>
      <c r="M424" s="38">
        <v>42690</v>
      </c>
      <c r="N424">
        <v>0.33</v>
      </c>
      <c r="O424">
        <v>0</v>
      </c>
      <c r="P424">
        <v>0</v>
      </c>
      <c r="Q424">
        <v>0</v>
      </c>
    </row>
    <row r="425" spans="1:17" x14ac:dyDescent="0.3">
      <c r="A425" t="s">
        <v>439</v>
      </c>
      <c r="B425" t="s">
        <v>125</v>
      </c>
      <c r="C425" t="s">
        <v>23</v>
      </c>
      <c r="D425" t="s">
        <v>23</v>
      </c>
      <c r="E425" s="38">
        <v>42679</v>
      </c>
      <c r="F425" t="s">
        <v>168</v>
      </c>
      <c r="G425" t="s">
        <v>23</v>
      </c>
      <c r="H425" t="s">
        <v>750</v>
      </c>
      <c r="I425" t="s">
        <v>168</v>
      </c>
      <c r="J425" t="b">
        <v>1</v>
      </c>
      <c r="K425" t="b">
        <v>0</v>
      </c>
      <c r="L425" t="b">
        <v>0</v>
      </c>
      <c r="M425" s="38">
        <v>42679</v>
      </c>
      <c r="N425">
        <v>1</v>
      </c>
      <c r="O425">
        <v>1</v>
      </c>
      <c r="P425">
        <v>0</v>
      </c>
      <c r="Q425">
        <v>1</v>
      </c>
    </row>
    <row r="426" spans="1:17" x14ac:dyDescent="0.3">
      <c r="A426" t="s">
        <v>1000</v>
      </c>
      <c r="B426" t="s">
        <v>52</v>
      </c>
      <c r="C426" t="s">
        <v>23</v>
      </c>
      <c r="D426" t="s">
        <v>23</v>
      </c>
      <c r="E426" s="38">
        <v>42676</v>
      </c>
      <c r="F426" t="s">
        <v>169</v>
      </c>
      <c r="G426" t="s">
        <v>23</v>
      </c>
      <c r="H426" t="s">
        <v>754</v>
      </c>
      <c r="I426" t="s">
        <v>169</v>
      </c>
      <c r="J426" t="b">
        <v>1</v>
      </c>
      <c r="K426" t="b">
        <v>1</v>
      </c>
      <c r="L426" t="b">
        <v>0</v>
      </c>
      <c r="N426">
        <v>1</v>
      </c>
      <c r="O426">
        <v>0</v>
      </c>
      <c r="P426">
        <v>0</v>
      </c>
      <c r="Q426">
        <v>0</v>
      </c>
    </row>
    <row r="427" spans="1:17" x14ac:dyDescent="0.3">
      <c r="A427" t="s">
        <v>1001</v>
      </c>
      <c r="B427" t="s">
        <v>331</v>
      </c>
      <c r="C427" t="s">
        <v>26</v>
      </c>
      <c r="D427" t="s">
        <v>26</v>
      </c>
      <c r="E427" s="38">
        <v>42678</v>
      </c>
      <c r="F427" t="s">
        <v>138</v>
      </c>
      <c r="G427" t="s">
        <v>26</v>
      </c>
      <c r="H427" t="s">
        <v>754</v>
      </c>
      <c r="I427" t="s">
        <v>138</v>
      </c>
      <c r="J427" t="b">
        <v>1</v>
      </c>
      <c r="K427" t="b">
        <v>1</v>
      </c>
      <c r="L427" t="b">
        <v>0</v>
      </c>
      <c r="N427">
        <v>1</v>
      </c>
      <c r="O427">
        <v>0</v>
      </c>
      <c r="P427">
        <v>0</v>
      </c>
      <c r="Q427">
        <v>0</v>
      </c>
    </row>
    <row r="428" spans="1:17" x14ac:dyDescent="0.3">
      <c r="A428" t="s">
        <v>1002</v>
      </c>
      <c r="B428" t="s">
        <v>45</v>
      </c>
      <c r="C428" t="s">
        <v>20</v>
      </c>
      <c r="D428" t="s">
        <v>20</v>
      </c>
      <c r="E428" s="38">
        <v>42677</v>
      </c>
      <c r="F428" t="s">
        <v>149</v>
      </c>
      <c r="G428" t="s">
        <v>20</v>
      </c>
      <c r="H428" t="s">
        <v>760</v>
      </c>
      <c r="I428" t="s">
        <v>149</v>
      </c>
      <c r="J428" t="b">
        <v>1</v>
      </c>
      <c r="K428" t="b">
        <v>0</v>
      </c>
      <c r="L428" t="b">
        <v>0</v>
      </c>
      <c r="N428">
        <v>0.5</v>
      </c>
      <c r="O428">
        <v>0</v>
      </c>
      <c r="P428">
        <v>0</v>
      </c>
      <c r="Q428">
        <v>0</v>
      </c>
    </row>
    <row r="429" spans="1:17" x14ac:dyDescent="0.3">
      <c r="A429" t="s">
        <v>532</v>
      </c>
      <c r="B429" t="s">
        <v>173</v>
      </c>
      <c r="D429" t="s">
        <v>23</v>
      </c>
      <c r="E429" s="38">
        <v>42678</v>
      </c>
      <c r="H429" t="s">
        <v>742</v>
      </c>
      <c r="I429" t="s">
        <v>251</v>
      </c>
      <c r="J429" t="b">
        <v>0</v>
      </c>
      <c r="K429" t="b">
        <v>1</v>
      </c>
      <c r="L429" t="b">
        <v>1</v>
      </c>
      <c r="M429" s="38">
        <v>42679</v>
      </c>
      <c r="N429">
        <v>0.33</v>
      </c>
      <c r="O429">
        <v>0</v>
      </c>
      <c r="P429">
        <v>0</v>
      </c>
      <c r="Q429">
        <v>0</v>
      </c>
    </row>
    <row r="430" spans="1:17" x14ac:dyDescent="0.3">
      <c r="A430" t="s">
        <v>1003</v>
      </c>
      <c r="D430" t="s">
        <v>21</v>
      </c>
      <c r="E430" s="38">
        <v>42690</v>
      </c>
      <c r="H430" t="s">
        <v>742</v>
      </c>
      <c r="I430" t="s">
        <v>1004</v>
      </c>
      <c r="J430" t="b">
        <v>1</v>
      </c>
      <c r="K430" t="b">
        <v>1</v>
      </c>
      <c r="L430" t="b">
        <v>1</v>
      </c>
      <c r="N430">
        <v>1</v>
      </c>
      <c r="O430">
        <v>0</v>
      </c>
      <c r="P430">
        <v>0</v>
      </c>
      <c r="Q430">
        <v>0</v>
      </c>
    </row>
    <row r="431" spans="1:17" x14ac:dyDescent="0.3">
      <c r="A431" t="s">
        <v>856</v>
      </c>
      <c r="B431" t="s">
        <v>45</v>
      </c>
      <c r="C431" t="s">
        <v>20</v>
      </c>
      <c r="D431" t="s">
        <v>20</v>
      </c>
      <c r="E431" s="38">
        <v>42686</v>
      </c>
      <c r="H431" t="s">
        <v>742</v>
      </c>
      <c r="I431" t="s">
        <v>265</v>
      </c>
      <c r="J431" t="b">
        <v>0</v>
      </c>
      <c r="K431" t="b">
        <v>1</v>
      </c>
      <c r="L431" t="b">
        <v>0</v>
      </c>
      <c r="N431">
        <v>0.33</v>
      </c>
      <c r="O431">
        <v>0</v>
      </c>
      <c r="P431">
        <v>0</v>
      </c>
      <c r="Q431">
        <v>0</v>
      </c>
    </row>
    <row r="432" spans="1:17" x14ac:dyDescent="0.3">
      <c r="A432" t="s">
        <v>668</v>
      </c>
      <c r="B432" t="s">
        <v>118</v>
      </c>
      <c r="C432" t="s">
        <v>22</v>
      </c>
      <c r="D432" t="s">
        <v>26</v>
      </c>
      <c r="E432" s="38">
        <v>42678</v>
      </c>
      <c r="J432" t="b">
        <v>0</v>
      </c>
      <c r="K432" t="b">
        <v>1</v>
      </c>
      <c r="L432" t="b">
        <v>1</v>
      </c>
      <c r="M432" s="38">
        <v>42679</v>
      </c>
      <c r="N432">
        <v>0.5</v>
      </c>
      <c r="O432">
        <v>0</v>
      </c>
      <c r="P432">
        <v>0</v>
      </c>
      <c r="Q432">
        <v>0</v>
      </c>
    </row>
    <row r="433" spans="1:17" x14ac:dyDescent="0.3">
      <c r="A433" t="s">
        <v>1005</v>
      </c>
      <c r="B433" t="s">
        <v>45</v>
      </c>
      <c r="C433" t="s">
        <v>20</v>
      </c>
      <c r="D433" t="s">
        <v>20</v>
      </c>
      <c r="E433" s="38">
        <v>42676</v>
      </c>
      <c r="J433" t="b">
        <v>0</v>
      </c>
      <c r="K433" t="b">
        <v>1</v>
      </c>
      <c r="L433" t="b">
        <v>0</v>
      </c>
      <c r="N433">
        <v>1</v>
      </c>
      <c r="O433">
        <v>0</v>
      </c>
      <c r="P433">
        <v>0</v>
      </c>
      <c r="Q433">
        <v>0</v>
      </c>
    </row>
    <row r="434" spans="1:17" x14ac:dyDescent="0.3">
      <c r="A434" t="s">
        <v>700</v>
      </c>
      <c r="B434" t="s">
        <v>127</v>
      </c>
      <c r="C434" t="s">
        <v>21</v>
      </c>
      <c r="D434" t="s">
        <v>21</v>
      </c>
      <c r="E434" s="38">
        <v>42665</v>
      </c>
      <c r="H434" t="s">
        <v>742</v>
      </c>
      <c r="I434" t="s">
        <v>312</v>
      </c>
      <c r="J434" t="b">
        <v>0</v>
      </c>
      <c r="K434" t="b">
        <v>1</v>
      </c>
      <c r="L434" t="b">
        <v>1</v>
      </c>
      <c r="M434" s="38">
        <v>42676</v>
      </c>
      <c r="N434">
        <v>0.5</v>
      </c>
      <c r="O434">
        <v>0</v>
      </c>
      <c r="P434">
        <v>0</v>
      </c>
      <c r="Q434">
        <v>0</v>
      </c>
    </row>
    <row r="435" spans="1:17" x14ac:dyDescent="0.3">
      <c r="A435" t="s">
        <v>974</v>
      </c>
      <c r="B435" t="s">
        <v>74</v>
      </c>
      <c r="C435" t="s">
        <v>20</v>
      </c>
      <c r="D435" t="s">
        <v>20</v>
      </c>
      <c r="E435" s="38">
        <v>42688</v>
      </c>
      <c r="F435" t="s">
        <v>64</v>
      </c>
      <c r="G435" t="s">
        <v>20</v>
      </c>
      <c r="H435" t="s">
        <v>742</v>
      </c>
      <c r="I435" t="s">
        <v>64</v>
      </c>
      <c r="J435" t="b">
        <v>1</v>
      </c>
      <c r="K435" t="b">
        <v>1</v>
      </c>
      <c r="L435" t="b">
        <v>1</v>
      </c>
      <c r="N435">
        <v>0.17</v>
      </c>
      <c r="O435">
        <v>0</v>
      </c>
      <c r="P435">
        <v>0</v>
      </c>
      <c r="Q435">
        <v>0</v>
      </c>
    </row>
    <row r="436" spans="1:17" x14ac:dyDescent="0.3">
      <c r="A436" t="s">
        <v>1006</v>
      </c>
      <c r="B436" t="s">
        <v>95</v>
      </c>
      <c r="C436" t="s">
        <v>23</v>
      </c>
      <c r="D436" t="s">
        <v>23</v>
      </c>
      <c r="E436" s="38">
        <v>42688</v>
      </c>
      <c r="F436" t="s">
        <v>163</v>
      </c>
      <c r="G436" t="s">
        <v>23</v>
      </c>
      <c r="H436" t="s">
        <v>742</v>
      </c>
      <c r="J436" t="b">
        <v>1</v>
      </c>
      <c r="K436" t="b">
        <v>1</v>
      </c>
      <c r="L436" t="b">
        <v>1</v>
      </c>
      <c r="N436">
        <v>1</v>
      </c>
      <c r="O436">
        <v>0</v>
      </c>
      <c r="P436">
        <v>0</v>
      </c>
      <c r="Q436">
        <v>0</v>
      </c>
    </row>
    <row r="437" spans="1:17" x14ac:dyDescent="0.3">
      <c r="A437" t="s">
        <v>1007</v>
      </c>
      <c r="B437" t="s">
        <v>125</v>
      </c>
      <c r="C437" t="s">
        <v>23</v>
      </c>
      <c r="D437" t="s">
        <v>23</v>
      </c>
      <c r="E437" s="38">
        <v>42686</v>
      </c>
      <c r="H437" t="s">
        <v>752</v>
      </c>
      <c r="I437" t="s">
        <v>265</v>
      </c>
      <c r="J437" t="b">
        <v>0</v>
      </c>
      <c r="K437" t="b">
        <v>1</v>
      </c>
      <c r="L437" t="b">
        <v>0</v>
      </c>
      <c r="N437">
        <v>1</v>
      </c>
      <c r="O437">
        <v>0</v>
      </c>
      <c r="P437">
        <v>0</v>
      </c>
      <c r="Q437">
        <v>0</v>
      </c>
    </row>
    <row r="438" spans="1:17" x14ac:dyDescent="0.3">
      <c r="A438" t="s">
        <v>1008</v>
      </c>
      <c r="B438" t="s">
        <v>98</v>
      </c>
      <c r="C438" t="s">
        <v>23</v>
      </c>
      <c r="D438" t="s">
        <v>23</v>
      </c>
      <c r="E438" s="38">
        <v>42686</v>
      </c>
      <c r="F438" t="s">
        <v>171</v>
      </c>
      <c r="G438" t="s">
        <v>23</v>
      </c>
      <c r="H438" t="s">
        <v>754</v>
      </c>
      <c r="I438" t="s">
        <v>171</v>
      </c>
      <c r="J438" t="b">
        <v>0</v>
      </c>
      <c r="K438" t="b">
        <v>1</v>
      </c>
      <c r="L438" t="b">
        <v>0</v>
      </c>
      <c r="N438">
        <v>1</v>
      </c>
      <c r="O438">
        <v>0</v>
      </c>
      <c r="P438">
        <v>0</v>
      </c>
      <c r="Q438">
        <v>0</v>
      </c>
    </row>
    <row r="439" spans="1:17" x14ac:dyDescent="0.3">
      <c r="A439" t="s">
        <v>416</v>
      </c>
      <c r="B439" t="s">
        <v>117</v>
      </c>
      <c r="C439" t="s">
        <v>22</v>
      </c>
      <c r="D439" t="s">
        <v>26</v>
      </c>
      <c r="E439" s="38">
        <v>42679</v>
      </c>
      <c r="F439" t="s">
        <v>138</v>
      </c>
      <c r="G439" t="s">
        <v>26</v>
      </c>
      <c r="H439" t="s">
        <v>750</v>
      </c>
      <c r="I439" t="s">
        <v>138</v>
      </c>
      <c r="J439" t="b">
        <v>1</v>
      </c>
      <c r="K439" t="b">
        <v>0</v>
      </c>
      <c r="L439" t="b">
        <v>0</v>
      </c>
      <c r="M439" s="38">
        <v>42679</v>
      </c>
      <c r="N439">
        <v>1</v>
      </c>
      <c r="O439">
        <v>1</v>
      </c>
      <c r="P439">
        <v>0</v>
      </c>
      <c r="Q439">
        <v>1</v>
      </c>
    </row>
    <row r="440" spans="1:17" x14ac:dyDescent="0.3">
      <c r="A440" t="s">
        <v>1009</v>
      </c>
      <c r="B440" t="s">
        <v>112</v>
      </c>
      <c r="C440" t="s">
        <v>23</v>
      </c>
      <c r="D440" t="s">
        <v>23</v>
      </c>
      <c r="E440" s="38">
        <v>42679</v>
      </c>
      <c r="F440" t="s">
        <v>161</v>
      </c>
      <c r="G440" t="s">
        <v>23</v>
      </c>
      <c r="H440" t="s">
        <v>754</v>
      </c>
      <c r="I440" t="s">
        <v>161</v>
      </c>
      <c r="J440" t="b">
        <v>0</v>
      </c>
      <c r="K440" t="b">
        <v>1</v>
      </c>
      <c r="L440" t="b">
        <v>0</v>
      </c>
      <c r="N440">
        <v>1</v>
      </c>
      <c r="O440">
        <v>0</v>
      </c>
      <c r="P440">
        <v>0</v>
      </c>
      <c r="Q440">
        <v>0</v>
      </c>
    </row>
    <row r="441" spans="1:17" x14ac:dyDescent="0.3">
      <c r="A441" t="s">
        <v>1010</v>
      </c>
      <c r="B441" t="s">
        <v>100</v>
      </c>
      <c r="C441" t="s">
        <v>24</v>
      </c>
      <c r="D441" t="s">
        <v>21</v>
      </c>
      <c r="E441" s="38">
        <v>42676</v>
      </c>
      <c r="J441" t="b">
        <v>0</v>
      </c>
      <c r="K441" t="b">
        <v>1</v>
      </c>
      <c r="L441" t="b">
        <v>0</v>
      </c>
      <c r="N441">
        <v>1</v>
      </c>
      <c r="O441">
        <v>0</v>
      </c>
      <c r="P441">
        <v>0</v>
      </c>
      <c r="Q441">
        <v>0</v>
      </c>
    </row>
    <row r="442" spans="1:17" x14ac:dyDescent="0.3">
      <c r="A442" t="s">
        <v>1011</v>
      </c>
      <c r="B442" t="s">
        <v>334</v>
      </c>
      <c r="C442" t="s">
        <v>23</v>
      </c>
      <c r="D442" t="s">
        <v>23</v>
      </c>
      <c r="E442" s="38">
        <v>42675</v>
      </c>
      <c r="F442" t="s">
        <v>168</v>
      </c>
      <c r="G442" t="s">
        <v>23</v>
      </c>
      <c r="H442" t="s">
        <v>762</v>
      </c>
      <c r="I442" t="s">
        <v>168</v>
      </c>
      <c r="J442" t="b">
        <v>1</v>
      </c>
      <c r="K442" t="b">
        <v>0</v>
      </c>
      <c r="L442" t="b">
        <v>0</v>
      </c>
      <c r="N442">
        <v>1</v>
      </c>
      <c r="O442">
        <v>0</v>
      </c>
      <c r="P442">
        <v>0</v>
      </c>
      <c r="Q442">
        <v>0</v>
      </c>
    </row>
    <row r="443" spans="1:17" x14ac:dyDescent="0.3">
      <c r="A443" t="s">
        <v>1012</v>
      </c>
      <c r="B443" t="s">
        <v>41</v>
      </c>
      <c r="C443" t="s">
        <v>25</v>
      </c>
      <c r="D443" t="s">
        <v>25</v>
      </c>
      <c r="E443" s="38">
        <v>42677</v>
      </c>
      <c r="F443" t="s">
        <v>136</v>
      </c>
      <c r="G443" t="s">
        <v>25</v>
      </c>
      <c r="H443" t="s">
        <v>742</v>
      </c>
      <c r="I443" t="s">
        <v>136</v>
      </c>
      <c r="J443" t="b">
        <v>1</v>
      </c>
      <c r="K443" t="b">
        <v>1</v>
      </c>
      <c r="L443" t="b">
        <v>1</v>
      </c>
      <c r="N443">
        <v>1</v>
      </c>
      <c r="O443">
        <v>0</v>
      </c>
      <c r="P443">
        <v>0</v>
      </c>
      <c r="Q443">
        <v>0</v>
      </c>
    </row>
    <row r="444" spans="1:17" x14ac:dyDescent="0.3">
      <c r="A444" t="s">
        <v>1013</v>
      </c>
      <c r="B444" t="s">
        <v>52</v>
      </c>
      <c r="C444" t="s">
        <v>23</v>
      </c>
      <c r="D444" t="s">
        <v>23</v>
      </c>
      <c r="E444" s="38">
        <v>42686</v>
      </c>
      <c r="H444" t="s">
        <v>742</v>
      </c>
      <c r="I444" t="s">
        <v>284</v>
      </c>
      <c r="J444" t="b">
        <v>0</v>
      </c>
      <c r="K444" t="b">
        <v>1</v>
      </c>
      <c r="L444" t="b">
        <v>1</v>
      </c>
      <c r="N444">
        <v>1</v>
      </c>
      <c r="O444">
        <v>0</v>
      </c>
      <c r="P444">
        <v>0</v>
      </c>
      <c r="Q444">
        <v>0</v>
      </c>
    </row>
    <row r="445" spans="1:17" x14ac:dyDescent="0.3">
      <c r="A445" t="s">
        <v>554</v>
      </c>
      <c r="B445" t="s">
        <v>129</v>
      </c>
      <c r="C445" t="s">
        <v>20</v>
      </c>
      <c r="D445" t="s">
        <v>20</v>
      </c>
      <c r="E445" s="38">
        <v>42675</v>
      </c>
      <c r="F445" t="s">
        <v>149</v>
      </c>
      <c r="G445" t="s">
        <v>20</v>
      </c>
      <c r="H445" t="s">
        <v>742</v>
      </c>
      <c r="I445" t="s">
        <v>149</v>
      </c>
      <c r="J445" t="b">
        <v>1</v>
      </c>
      <c r="K445" t="b">
        <v>1</v>
      </c>
      <c r="L445" t="b">
        <v>1</v>
      </c>
      <c r="M445" s="38">
        <v>42690</v>
      </c>
      <c r="N445">
        <v>0.25</v>
      </c>
      <c r="O445">
        <v>0</v>
      </c>
      <c r="P445">
        <v>0</v>
      </c>
      <c r="Q445">
        <v>0</v>
      </c>
    </row>
    <row r="446" spans="1:17" x14ac:dyDescent="0.3">
      <c r="A446" t="s">
        <v>1014</v>
      </c>
      <c r="B446" t="s">
        <v>94</v>
      </c>
      <c r="C446" t="s">
        <v>20</v>
      </c>
      <c r="D446" t="s">
        <v>23</v>
      </c>
      <c r="E446" s="38">
        <v>42675</v>
      </c>
      <c r="F446" t="s">
        <v>169</v>
      </c>
      <c r="G446" t="s">
        <v>23</v>
      </c>
      <c r="H446" t="s">
        <v>742</v>
      </c>
      <c r="I446" t="s">
        <v>169</v>
      </c>
      <c r="J446" t="b">
        <v>1</v>
      </c>
      <c r="K446" t="b">
        <v>1</v>
      </c>
      <c r="L446" t="b">
        <v>1</v>
      </c>
      <c r="N446">
        <v>0.5</v>
      </c>
      <c r="O446">
        <v>0</v>
      </c>
      <c r="P446">
        <v>0</v>
      </c>
      <c r="Q446">
        <v>0</v>
      </c>
    </row>
    <row r="447" spans="1:17" x14ac:dyDescent="0.3">
      <c r="A447" t="s">
        <v>618</v>
      </c>
      <c r="B447" t="s">
        <v>119</v>
      </c>
      <c r="C447" t="s">
        <v>26</v>
      </c>
      <c r="D447" t="s">
        <v>26</v>
      </c>
      <c r="E447" s="38">
        <v>42682</v>
      </c>
      <c r="F447" t="s">
        <v>166</v>
      </c>
      <c r="G447" t="s">
        <v>26</v>
      </c>
      <c r="H447" t="s">
        <v>749</v>
      </c>
      <c r="I447" t="s">
        <v>166</v>
      </c>
      <c r="J447" t="b">
        <v>1</v>
      </c>
      <c r="K447" t="b">
        <v>0</v>
      </c>
      <c r="L447" t="b">
        <v>0</v>
      </c>
      <c r="M447" s="38">
        <v>42682</v>
      </c>
      <c r="N447">
        <v>1</v>
      </c>
      <c r="O447">
        <v>1</v>
      </c>
      <c r="P447">
        <v>0</v>
      </c>
      <c r="Q447">
        <v>0</v>
      </c>
    </row>
    <row r="448" spans="1:17" x14ac:dyDescent="0.3">
      <c r="A448" t="s">
        <v>1015</v>
      </c>
      <c r="B448" t="s">
        <v>146</v>
      </c>
      <c r="D448" t="s">
        <v>26</v>
      </c>
      <c r="E448" s="38">
        <v>42677</v>
      </c>
      <c r="F448" t="s">
        <v>146</v>
      </c>
      <c r="G448" t="s">
        <v>26</v>
      </c>
      <c r="H448" t="s">
        <v>754</v>
      </c>
      <c r="I448" t="s">
        <v>137</v>
      </c>
      <c r="J448" t="b">
        <v>0</v>
      </c>
      <c r="K448" t="b">
        <v>1</v>
      </c>
      <c r="L448" t="b">
        <v>0</v>
      </c>
      <c r="N448">
        <v>1</v>
      </c>
      <c r="O448">
        <v>0</v>
      </c>
      <c r="P448">
        <v>0</v>
      </c>
      <c r="Q448">
        <v>0</v>
      </c>
    </row>
    <row r="449" spans="1:17" x14ac:dyDescent="0.3">
      <c r="A449" t="s">
        <v>546</v>
      </c>
      <c r="D449" t="s">
        <v>20</v>
      </c>
      <c r="E449" s="38">
        <v>42672</v>
      </c>
      <c r="F449" t="s">
        <v>960</v>
      </c>
      <c r="G449" t="s">
        <v>20</v>
      </c>
      <c r="H449" t="s">
        <v>742</v>
      </c>
      <c r="I449" t="s">
        <v>960</v>
      </c>
      <c r="J449" t="b">
        <v>0</v>
      </c>
      <c r="K449" t="b">
        <v>1</v>
      </c>
      <c r="L449" t="b">
        <v>1</v>
      </c>
      <c r="M449" s="38">
        <v>42676</v>
      </c>
      <c r="N449">
        <v>0.5</v>
      </c>
      <c r="O449">
        <v>0</v>
      </c>
      <c r="P449">
        <v>0</v>
      </c>
      <c r="Q449">
        <v>0</v>
      </c>
    </row>
    <row r="450" spans="1:17" x14ac:dyDescent="0.3">
      <c r="A450" t="s">
        <v>1016</v>
      </c>
      <c r="B450" t="s">
        <v>331</v>
      </c>
      <c r="C450" t="s">
        <v>26</v>
      </c>
      <c r="D450" t="s">
        <v>26</v>
      </c>
      <c r="E450" s="38">
        <v>42678</v>
      </c>
      <c r="F450" t="s">
        <v>146</v>
      </c>
      <c r="G450" t="s">
        <v>26</v>
      </c>
      <c r="J450" t="b">
        <v>0</v>
      </c>
      <c r="K450" t="b">
        <v>1</v>
      </c>
      <c r="L450" t="b">
        <v>0</v>
      </c>
      <c r="N450">
        <v>1</v>
      </c>
      <c r="O450">
        <v>0</v>
      </c>
      <c r="P450">
        <v>0</v>
      </c>
      <c r="Q450">
        <v>0</v>
      </c>
    </row>
    <row r="451" spans="1:17" x14ac:dyDescent="0.3">
      <c r="A451" t="s">
        <v>1017</v>
      </c>
      <c r="D451" t="s">
        <v>25</v>
      </c>
      <c r="E451" s="38">
        <v>42675</v>
      </c>
      <c r="H451" t="s">
        <v>742</v>
      </c>
      <c r="I451" t="s">
        <v>302</v>
      </c>
      <c r="J451" t="b">
        <v>0</v>
      </c>
      <c r="K451" t="b">
        <v>1</v>
      </c>
      <c r="L451" t="b">
        <v>1</v>
      </c>
      <c r="N451">
        <v>0.5</v>
      </c>
      <c r="O451">
        <v>0</v>
      </c>
      <c r="P451">
        <v>0</v>
      </c>
      <c r="Q451">
        <v>0</v>
      </c>
    </row>
    <row r="452" spans="1:17" x14ac:dyDescent="0.3">
      <c r="A452" t="s">
        <v>601</v>
      </c>
      <c r="B452" t="s">
        <v>125</v>
      </c>
      <c r="C452" t="s">
        <v>23</v>
      </c>
      <c r="D452" t="s">
        <v>23</v>
      </c>
      <c r="E452" s="38">
        <v>42676</v>
      </c>
      <c r="H452" t="s">
        <v>742</v>
      </c>
      <c r="I452" t="s">
        <v>265</v>
      </c>
      <c r="J452" t="b">
        <v>0</v>
      </c>
      <c r="K452" t="b">
        <v>1</v>
      </c>
      <c r="L452" t="b">
        <v>1</v>
      </c>
      <c r="M452" s="38">
        <v>42688</v>
      </c>
      <c r="N452">
        <v>0.33</v>
      </c>
      <c r="O452">
        <v>0</v>
      </c>
      <c r="P452">
        <v>0</v>
      </c>
      <c r="Q452">
        <v>0</v>
      </c>
    </row>
    <row r="453" spans="1:17" x14ac:dyDescent="0.3">
      <c r="A453" t="s">
        <v>1018</v>
      </c>
      <c r="D453" t="s">
        <v>26</v>
      </c>
      <c r="E453" s="38">
        <v>42686</v>
      </c>
      <c r="F453" t="s">
        <v>151</v>
      </c>
      <c r="G453" t="s">
        <v>26</v>
      </c>
      <c r="H453" t="s">
        <v>750</v>
      </c>
      <c r="I453" t="s">
        <v>151</v>
      </c>
      <c r="J453" t="b">
        <v>1</v>
      </c>
      <c r="K453" t="b">
        <v>0</v>
      </c>
      <c r="L453" t="b">
        <v>0</v>
      </c>
      <c r="M453" s="38">
        <v>42672</v>
      </c>
      <c r="N453">
        <v>1</v>
      </c>
      <c r="O453">
        <v>1</v>
      </c>
      <c r="P453">
        <v>0</v>
      </c>
      <c r="Q453">
        <v>1</v>
      </c>
    </row>
    <row r="454" spans="1:17" x14ac:dyDescent="0.3">
      <c r="A454" t="s">
        <v>1019</v>
      </c>
      <c r="B454" t="s">
        <v>60</v>
      </c>
      <c r="C454" t="s">
        <v>24</v>
      </c>
      <c r="D454" t="s">
        <v>21</v>
      </c>
      <c r="E454" s="38">
        <v>42678</v>
      </c>
      <c r="J454" t="b">
        <v>0</v>
      </c>
      <c r="K454" t="b">
        <v>1</v>
      </c>
      <c r="L454" t="b">
        <v>0</v>
      </c>
      <c r="N454">
        <v>1</v>
      </c>
      <c r="O454">
        <v>0</v>
      </c>
      <c r="P454">
        <v>0</v>
      </c>
      <c r="Q454">
        <v>0</v>
      </c>
    </row>
    <row r="455" spans="1:17" x14ac:dyDescent="0.3">
      <c r="A455" t="s">
        <v>1020</v>
      </c>
      <c r="B455" t="s">
        <v>68</v>
      </c>
      <c r="C455" t="s">
        <v>25</v>
      </c>
      <c r="D455" t="s">
        <v>25</v>
      </c>
      <c r="E455" s="38">
        <v>42675</v>
      </c>
      <c r="F455" t="s">
        <v>136</v>
      </c>
      <c r="G455" t="s">
        <v>25</v>
      </c>
      <c r="H455" t="s">
        <v>760</v>
      </c>
      <c r="I455" t="s">
        <v>136</v>
      </c>
      <c r="J455" t="b">
        <v>0</v>
      </c>
      <c r="K455" t="b">
        <v>0</v>
      </c>
      <c r="L455" t="b">
        <v>0</v>
      </c>
      <c r="N455">
        <v>1</v>
      </c>
      <c r="O455">
        <v>0</v>
      </c>
      <c r="P455">
        <v>0</v>
      </c>
      <c r="Q455">
        <v>0</v>
      </c>
    </row>
    <row r="456" spans="1:17" x14ac:dyDescent="0.3">
      <c r="A456" t="s">
        <v>535</v>
      </c>
      <c r="B456" t="s">
        <v>114</v>
      </c>
      <c r="C456" t="s">
        <v>23</v>
      </c>
      <c r="D456" t="s">
        <v>23</v>
      </c>
      <c r="E456" s="38">
        <v>42676</v>
      </c>
      <c r="F456" t="s">
        <v>171</v>
      </c>
      <c r="G456" t="s">
        <v>23</v>
      </c>
      <c r="H456" t="s">
        <v>746</v>
      </c>
      <c r="I456" t="s">
        <v>171</v>
      </c>
      <c r="J456" t="b">
        <v>1</v>
      </c>
      <c r="K456" t="b">
        <v>0</v>
      </c>
      <c r="L456" t="b">
        <v>0</v>
      </c>
      <c r="M456" s="38">
        <v>42676</v>
      </c>
      <c r="N456">
        <v>1</v>
      </c>
      <c r="O456">
        <v>1</v>
      </c>
      <c r="P456">
        <v>1</v>
      </c>
      <c r="Q456">
        <v>1</v>
      </c>
    </row>
    <row r="457" spans="1:17" x14ac:dyDescent="0.3">
      <c r="A457" t="s">
        <v>578</v>
      </c>
      <c r="B457" t="s">
        <v>84</v>
      </c>
      <c r="C457" t="s">
        <v>20</v>
      </c>
      <c r="D457" t="s">
        <v>20</v>
      </c>
      <c r="E457" s="38">
        <v>42654</v>
      </c>
      <c r="F457" t="s">
        <v>173</v>
      </c>
      <c r="G457" t="s">
        <v>20</v>
      </c>
      <c r="H457" t="s">
        <v>754</v>
      </c>
      <c r="I457" t="s">
        <v>173</v>
      </c>
      <c r="J457" t="b">
        <v>1</v>
      </c>
      <c r="K457" t="b">
        <v>1</v>
      </c>
      <c r="L457" t="b">
        <v>1</v>
      </c>
      <c r="M457" s="38">
        <v>42683</v>
      </c>
      <c r="N457">
        <v>0.25</v>
      </c>
      <c r="O457">
        <v>0</v>
      </c>
      <c r="P457">
        <v>0</v>
      </c>
      <c r="Q457">
        <v>0</v>
      </c>
    </row>
    <row r="458" spans="1:17" x14ac:dyDescent="0.3">
      <c r="A458" t="s">
        <v>1021</v>
      </c>
      <c r="B458" t="s">
        <v>102</v>
      </c>
      <c r="C458" t="s">
        <v>26</v>
      </c>
      <c r="D458" t="s">
        <v>26</v>
      </c>
      <c r="E458" s="38">
        <v>42676</v>
      </c>
      <c r="F458" t="s">
        <v>151</v>
      </c>
      <c r="G458" t="s">
        <v>26</v>
      </c>
      <c r="J458" t="b">
        <v>0</v>
      </c>
      <c r="K458" t="b">
        <v>1</v>
      </c>
      <c r="L458" t="b">
        <v>0</v>
      </c>
      <c r="M458" s="38">
        <v>42642</v>
      </c>
      <c r="N458">
        <v>1</v>
      </c>
      <c r="O458">
        <v>0</v>
      </c>
      <c r="P458">
        <v>0</v>
      </c>
      <c r="Q458">
        <v>0</v>
      </c>
    </row>
    <row r="459" spans="1:17" x14ac:dyDescent="0.3">
      <c r="A459" t="s">
        <v>629</v>
      </c>
      <c r="B459" t="s">
        <v>42</v>
      </c>
      <c r="C459" t="s">
        <v>25</v>
      </c>
      <c r="D459" t="s">
        <v>25</v>
      </c>
      <c r="E459" s="38">
        <v>42690</v>
      </c>
      <c r="H459" t="s">
        <v>750</v>
      </c>
      <c r="I459" t="s">
        <v>157</v>
      </c>
      <c r="J459" t="b">
        <v>1</v>
      </c>
      <c r="K459" t="b">
        <v>0</v>
      </c>
      <c r="L459" t="b">
        <v>0</v>
      </c>
      <c r="M459" s="38">
        <v>42690</v>
      </c>
      <c r="N459">
        <v>1</v>
      </c>
      <c r="O459">
        <v>1</v>
      </c>
      <c r="P459">
        <v>0</v>
      </c>
      <c r="Q459">
        <v>1</v>
      </c>
    </row>
    <row r="460" spans="1:17" x14ac:dyDescent="0.3">
      <c r="A460" t="s">
        <v>582</v>
      </c>
      <c r="B460" t="s">
        <v>148</v>
      </c>
      <c r="D460" t="s">
        <v>23</v>
      </c>
      <c r="E460" s="38">
        <v>42690</v>
      </c>
      <c r="F460" t="s">
        <v>148</v>
      </c>
      <c r="G460" t="s">
        <v>23</v>
      </c>
      <c r="H460" t="s">
        <v>750</v>
      </c>
      <c r="I460" t="s">
        <v>148</v>
      </c>
      <c r="J460" t="b">
        <v>1</v>
      </c>
      <c r="K460" t="b">
        <v>0</v>
      </c>
      <c r="L460" t="b">
        <v>0</v>
      </c>
      <c r="M460" s="38">
        <v>42690</v>
      </c>
      <c r="N460">
        <v>0.5</v>
      </c>
      <c r="O460">
        <v>1</v>
      </c>
      <c r="P460">
        <v>0</v>
      </c>
      <c r="Q460">
        <v>1</v>
      </c>
    </row>
    <row r="461" spans="1:17" x14ac:dyDescent="0.3">
      <c r="A461" t="s">
        <v>1022</v>
      </c>
      <c r="B461" t="s">
        <v>78</v>
      </c>
      <c r="C461" t="s">
        <v>20</v>
      </c>
      <c r="D461" t="s">
        <v>20</v>
      </c>
      <c r="E461" s="38">
        <v>42678</v>
      </c>
      <c r="F461" t="s">
        <v>173</v>
      </c>
      <c r="G461" t="s">
        <v>20</v>
      </c>
      <c r="H461" t="s">
        <v>760</v>
      </c>
      <c r="I461" t="s">
        <v>173</v>
      </c>
      <c r="J461" t="b">
        <v>0</v>
      </c>
      <c r="K461" t="b">
        <v>0</v>
      </c>
      <c r="L461" t="b">
        <v>0</v>
      </c>
      <c r="N461">
        <v>1</v>
      </c>
      <c r="O461">
        <v>0</v>
      </c>
      <c r="P461">
        <v>0</v>
      </c>
      <c r="Q461">
        <v>0</v>
      </c>
    </row>
    <row r="462" spans="1:17" x14ac:dyDescent="0.3">
      <c r="A462" t="s">
        <v>464</v>
      </c>
      <c r="B462" t="s">
        <v>332</v>
      </c>
      <c r="C462" t="s">
        <v>22</v>
      </c>
      <c r="D462" t="s">
        <v>22</v>
      </c>
      <c r="E462" s="38">
        <v>42671</v>
      </c>
      <c r="F462" t="s">
        <v>142</v>
      </c>
      <c r="G462" t="s">
        <v>22</v>
      </c>
      <c r="H462" t="s">
        <v>742</v>
      </c>
      <c r="I462" t="s">
        <v>142</v>
      </c>
      <c r="J462" t="b">
        <v>1</v>
      </c>
      <c r="K462" t="b">
        <v>1</v>
      </c>
      <c r="L462" t="b">
        <v>1</v>
      </c>
      <c r="M462" s="38">
        <v>42684</v>
      </c>
      <c r="N462">
        <v>0.2</v>
      </c>
      <c r="O462">
        <v>0</v>
      </c>
      <c r="P462">
        <v>0</v>
      </c>
      <c r="Q462">
        <v>0</v>
      </c>
    </row>
    <row r="463" spans="1:17" x14ac:dyDescent="0.3">
      <c r="A463" t="s">
        <v>1023</v>
      </c>
      <c r="B463" t="s">
        <v>117</v>
      </c>
      <c r="C463" t="s">
        <v>22</v>
      </c>
      <c r="D463" t="s">
        <v>22</v>
      </c>
      <c r="E463" s="38">
        <v>42690</v>
      </c>
      <c r="F463" t="s">
        <v>172</v>
      </c>
      <c r="G463" t="s">
        <v>22</v>
      </c>
      <c r="H463" t="s">
        <v>760</v>
      </c>
      <c r="I463" t="s">
        <v>172</v>
      </c>
      <c r="J463" t="b">
        <v>0</v>
      </c>
      <c r="K463" t="b">
        <v>0</v>
      </c>
      <c r="L463" t="b">
        <v>0</v>
      </c>
      <c r="N463">
        <v>1</v>
      </c>
      <c r="O463">
        <v>0</v>
      </c>
      <c r="P463">
        <v>0</v>
      </c>
      <c r="Q463">
        <v>0</v>
      </c>
    </row>
    <row r="464" spans="1:17" x14ac:dyDescent="0.3">
      <c r="A464" t="s">
        <v>504</v>
      </c>
      <c r="B464" t="s">
        <v>118</v>
      </c>
      <c r="C464" t="s">
        <v>22</v>
      </c>
      <c r="D464" t="s">
        <v>26</v>
      </c>
      <c r="E464" s="38">
        <v>42632</v>
      </c>
      <c r="F464" t="s">
        <v>146</v>
      </c>
      <c r="G464" t="s">
        <v>26</v>
      </c>
      <c r="J464" t="b">
        <v>1</v>
      </c>
      <c r="K464" t="b">
        <v>1</v>
      </c>
      <c r="L464" t="b">
        <v>1</v>
      </c>
      <c r="M464" s="38">
        <v>42682</v>
      </c>
      <c r="N464">
        <v>0.25</v>
      </c>
      <c r="O464">
        <v>0</v>
      </c>
      <c r="P464">
        <v>0</v>
      </c>
      <c r="Q464">
        <v>0</v>
      </c>
    </row>
    <row r="465" spans="1:17" x14ac:dyDescent="0.3">
      <c r="A465" t="s">
        <v>1024</v>
      </c>
      <c r="B465" t="s">
        <v>148</v>
      </c>
      <c r="D465" t="s">
        <v>23</v>
      </c>
      <c r="E465" s="38">
        <v>42688</v>
      </c>
      <c r="F465" t="s">
        <v>148</v>
      </c>
      <c r="G465" t="s">
        <v>23</v>
      </c>
      <c r="J465" t="b">
        <v>1</v>
      </c>
      <c r="K465" t="b">
        <v>0</v>
      </c>
      <c r="L465" t="b">
        <v>0</v>
      </c>
      <c r="N465">
        <v>1</v>
      </c>
      <c r="O465">
        <v>0</v>
      </c>
      <c r="P465">
        <v>0</v>
      </c>
      <c r="Q465">
        <v>0</v>
      </c>
    </row>
    <row r="466" spans="1:17" x14ac:dyDescent="0.3">
      <c r="A466" t="s">
        <v>578</v>
      </c>
      <c r="B466" t="s">
        <v>84</v>
      </c>
      <c r="C466" t="s">
        <v>20</v>
      </c>
      <c r="D466" t="s">
        <v>20</v>
      </c>
      <c r="E466" s="38">
        <v>42643</v>
      </c>
      <c r="F466" t="s">
        <v>960</v>
      </c>
      <c r="G466" t="s">
        <v>20</v>
      </c>
      <c r="H466" t="s">
        <v>742</v>
      </c>
      <c r="I466" t="s">
        <v>960</v>
      </c>
      <c r="J466" t="b">
        <v>1</v>
      </c>
      <c r="K466" t="b">
        <v>1</v>
      </c>
      <c r="L466" t="b">
        <v>1</v>
      </c>
      <c r="M466" s="38">
        <v>42683</v>
      </c>
      <c r="N466">
        <v>0.25</v>
      </c>
      <c r="O466">
        <v>0</v>
      </c>
      <c r="P466">
        <v>0</v>
      </c>
      <c r="Q466">
        <v>0</v>
      </c>
    </row>
    <row r="467" spans="1:17" x14ac:dyDescent="0.3">
      <c r="A467" t="s">
        <v>804</v>
      </c>
      <c r="B467" t="s">
        <v>120</v>
      </c>
      <c r="C467" t="s">
        <v>23</v>
      </c>
      <c r="D467" t="s">
        <v>23</v>
      </c>
      <c r="E467" s="38">
        <v>42689</v>
      </c>
      <c r="J467" t="b">
        <v>1</v>
      </c>
      <c r="K467" t="b">
        <v>1</v>
      </c>
      <c r="L467" t="b">
        <v>1</v>
      </c>
      <c r="N467">
        <v>0.5</v>
      </c>
      <c r="O467">
        <v>0</v>
      </c>
      <c r="P467">
        <v>0</v>
      </c>
      <c r="Q467">
        <v>0</v>
      </c>
    </row>
    <row r="468" spans="1:17" x14ac:dyDescent="0.3">
      <c r="A468" t="s">
        <v>1025</v>
      </c>
      <c r="B468" t="s">
        <v>52</v>
      </c>
      <c r="C468" t="s">
        <v>23</v>
      </c>
      <c r="D468" t="s">
        <v>23</v>
      </c>
      <c r="E468" s="38">
        <v>42675</v>
      </c>
      <c r="J468" t="b">
        <v>0</v>
      </c>
      <c r="K468" t="b">
        <v>1</v>
      </c>
      <c r="L468" t="b">
        <v>0</v>
      </c>
      <c r="N468">
        <v>1</v>
      </c>
      <c r="O468">
        <v>0</v>
      </c>
      <c r="P468">
        <v>0</v>
      </c>
      <c r="Q468">
        <v>0</v>
      </c>
    </row>
    <row r="469" spans="1:17" x14ac:dyDescent="0.3">
      <c r="A469" t="s">
        <v>1026</v>
      </c>
      <c r="B469" t="s">
        <v>67</v>
      </c>
      <c r="C469" t="s">
        <v>26</v>
      </c>
      <c r="D469" t="s">
        <v>22</v>
      </c>
      <c r="E469" s="38">
        <v>42689</v>
      </c>
      <c r="F469" t="s">
        <v>142</v>
      </c>
      <c r="G469" t="s">
        <v>22</v>
      </c>
      <c r="J469" t="b">
        <v>0</v>
      </c>
      <c r="K469" t="b">
        <v>1</v>
      </c>
      <c r="L469" t="b">
        <v>1</v>
      </c>
      <c r="N469">
        <v>0.5</v>
      </c>
      <c r="O469">
        <v>0</v>
      </c>
      <c r="P469">
        <v>0</v>
      </c>
      <c r="Q469">
        <v>0</v>
      </c>
    </row>
    <row r="470" spans="1:17" x14ac:dyDescent="0.3">
      <c r="A470" t="s">
        <v>441</v>
      </c>
      <c r="B470" t="s">
        <v>98</v>
      </c>
      <c r="C470" t="s">
        <v>23</v>
      </c>
      <c r="D470" t="s">
        <v>23</v>
      </c>
      <c r="E470" s="38">
        <v>42686</v>
      </c>
      <c r="H470" t="s">
        <v>742</v>
      </c>
      <c r="I470" t="s">
        <v>281</v>
      </c>
      <c r="J470" t="b">
        <v>0</v>
      </c>
      <c r="K470" t="b">
        <v>1</v>
      </c>
      <c r="L470" t="b">
        <v>1</v>
      </c>
      <c r="M470" s="38">
        <v>42686</v>
      </c>
      <c r="N470">
        <v>0.5</v>
      </c>
      <c r="O470">
        <v>0</v>
      </c>
      <c r="P470">
        <v>0</v>
      </c>
      <c r="Q470">
        <v>0</v>
      </c>
    </row>
    <row r="471" spans="1:17" x14ac:dyDescent="0.3">
      <c r="A471" t="s">
        <v>1027</v>
      </c>
      <c r="B471" t="s">
        <v>97</v>
      </c>
      <c r="C471" t="s">
        <v>20</v>
      </c>
      <c r="D471" t="s">
        <v>20</v>
      </c>
      <c r="E471" s="38">
        <v>42689</v>
      </c>
      <c r="F471" t="s">
        <v>140</v>
      </c>
      <c r="G471" t="s">
        <v>20</v>
      </c>
      <c r="H471" t="s">
        <v>760</v>
      </c>
      <c r="I471" t="s">
        <v>140</v>
      </c>
      <c r="J471" t="b">
        <v>1</v>
      </c>
      <c r="K471" t="b">
        <v>0</v>
      </c>
      <c r="L471" t="b">
        <v>0</v>
      </c>
      <c r="N471">
        <v>1</v>
      </c>
      <c r="O471">
        <v>0</v>
      </c>
      <c r="P471">
        <v>0</v>
      </c>
      <c r="Q471">
        <v>0</v>
      </c>
    </row>
    <row r="472" spans="1:17" x14ac:dyDescent="0.3">
      <c r="A472" t="s">
        <v>1028</v>
      </c>
      <c r="B472" t="s">
        <v>122</v>
      </c>
      <c r="C472" t="s">
        <v>23</v>
      </c>
      <c r="D472" t="s">
        <v>23</v>
      </c>
      <c r="E472" s="38">
        <v>42677</v>
      </c>
      <c r="F472" t="s">
        <v>141</v>
      </c>
      <c r="G472" t="s">
        <v>23</v>
      </c>
      <c r="H472" t="s">
        <v>754</v>
      </c>
      <c r="I472" t="s">
        <v>141</v>
      </c>
      <c r="J472" t="b">
        <v>1</v>
      </c>
      <c r="K472" t="b">
        <v>1</v>
      </c>
      <c r="L472" t="b">
        <v>0</v>
      </c>
      <c r="N472">
        <v>1</v>
      </c>
      <c r="O472">
        <v>0</v>
      </c>
      <c r="P472">
        <v>0</v>
      </c>
      <c r="Q472">
        <v>0</v>
      </c>
    </row>
    <row r="473" spans="1:17" x14ac:dyDescent="0.3">
      <c r="A473" t="s">
        <v>1029</v>
      </c>
      <c r="D473" t="s">
        <v>20</v>
      </c>
      <c r="E473" s="38">
        <v>42689</v>
      </c>
      <c r="F473" t="s">
        <v>149</v>
      </c>
      <c r="G473" t="s">
        <v>20</v>
      </c>
      <c r="H473" t="s">
        <v>756</v>
      </c>
      <c r="I473" t="s">
        <v>149</v>
      </c>
      <c r="J473" t="b">
        <v>1</v>
      </c>
      <c r="K473" t="b">
        <v>0</v>
      </c>
      <c r="L473" t="b">
        <v>0</v>
      </c>
      <c r="N473">
        <v>1</v>
      </c>
      <c r="O473">
        <v>0</v>
      </c>
      <c r="P473">
        <v>0</v>
      </c>
      <c r="Q473">
        <v>0</v>
      </c>
    </row>
    <row r="474" spans="1:17" x14ac:dyDescent="0.3">
      <c r="A474" t="s">
        <v>1030</v>
      </c>
      <c r="B474" t="s">
        <v>101</v>
      </c>
      <c r="C474" t="s">
        <v>20</v>
      </c>
      <c r="D474" t="s">
        <v>20</v>
      </c>
      <c r="E474" s="38">
        <v>42690</v>
      </c>
      <c r="F474" t="s">
        <v>173</v>
      </c>
      <c r="G474" t="s">
        <v>20</v>
      </c>
      <c r="H474" t="s">
        <v>754</v>
      </c>
      <c r="I474" t="s">
        <v>147</v>
      </c>
      <c r="J474" t="b">
        <v>0</v>
      </c>
      <c r="K474" t="b">
        <v>1</v>
      </c>
      <c r="L474" t="b">
        <v>0</v>
      </c>
      <c r="N474">
        <v>1</v>
      </c>
      <c r="O474">
        <v>0</v>
      </c>
      <c r="P474">
        <v>0</v>
      </c>
      <c r="Q474">
        <v>0</v>
      </c>
    </row>
    <row r="475" spans="1:17" x14ac:dyDescent="0.3">
      <c r="A475" t="s">
        <v>1031</v>
      </c>
      <c r="B475" t="s">
        <v>71</v>
      </c>
      <c r="C475" t="s">
        <v>23</v>
      </c>
      <c r="D475" t="s">
        <v>23</v>
      </c>
      <c r="E475" s="38">
        <v>42689</v>
      </c>
      <c r="F475" t="s">
        <v>141</v>
      </c>
      <c r="G475" t="s">
        <v>23</v>
      </c>
      <c r="J475" t="b">
        <v>1</v>
      </c>
      <c r="K475" t="b">
        <v>1</v>
      </c>
      <c r="L475" t="b">
        <v>0</v>
      </c>
      <c r="N475">
        <v>1</v>
      </c>
      <c r="O475">
        <v>0</v>
      </c>
      <c r="P475">
        <v>0</v>
      </c>
      <c r="Q475">
        <v>0</v>
      </c>
    </row>
    <row r="476" spans="1:17" x14ac:dyDescent="0.3">
      <c r="A476" t="s">
        <v>1032</v>
      </c>
      <c r="B476" t="s">
        <v>108</v>
      </c>
      <c r="C476" t="s">
        <v>20</v>
      </c>
      <c r="D476" t="s">
        <v>20</v>
      </c>
      <c r="E476" s="38">
        <v>42690</v>
      </c>
      <c r="F476" t="s">
        <v>149</v>
      </c>
      <c r="G476" t="s">
        <v>20</v>
      </c>
      <c r="H476" t="s">
        <v>762</v>
      </c>
      <c r="I476" t="s">
        <v>149</v>
      </c>
      <c r="J476" t="b">
        <v>0</v>
      </c>
      <c r="K476" t="b">
        <v>1</v>
      </c>
      <c r="L476" t="b">
        <v>0</v>
      </c>
      <c r="N476">
        <v>0.5</v>
      </c>
      <c r="O476">
        <v>0</v>
      </c>
      <c r="P476">
        <v>0</v>
      </c>
      <c r="Q476">
        <v>0</v>
      </c>
    </row>
    <row r="477" spans="1:17" x14ac:dyDescent="0.3">
      <c r="A477" t="s">
        <v>641</v>
      </c>
      <c r="B477" t="s">
        <v>94</v>
      </c>
      <c r="C477" t="s">
        <v>20</v>
      </c>
      <c r="D477" t="s">
        <v>23</v>
      </c>
      <c r="E477" s="38">
        <v>42688</v>
      </c>
      <c r="F477" t="s">
        <v>147</v>
      </c>
      <c r="G477" t="s">
        <v>20</v>
      </c>
      <c r="H477" t="s">
        <v>750</v>
      </c>
      <c r="I477" t="s">
        <v>147</v>
      </c>
      <c r="J477" t="b">
        <v>1</v>
      </c>
      <c r="K477" t="b">
        <v>0</v>
      </c>
      <c r="L477" t="b">
        <v>0</v>
      </c>
      <c r="M477" s="38">
        <v>42688</v>
      </c>
      <c r="N477">
        <v>1</v>
      </c>
      <c r="O477">
        <v>1</v>
      </c>
      <c r="P477">
        <v>0</v>
      </c>
      <c r="Q477">
        <v>1</v>
      </c>
    </row>
    <row r="478" spans="1:17" x14ac:dyDescent="0.3">
      <c r="A478" t="s">
        <v>393</v>
      </c>
      <c r="D478" t="s">
        <v>20</v>
      </c>
      <c r="E478" s="38">
        <v>42689</v>
      </c>
      <c r="F478" t="s">
        <v>173</v>
      </c>
      <c r="G478" t="s">
        <v>20</v>
      </c>
      <c r="H478" t="s">
        <v>750</v>
      </c>
      <c r="I478" t="s">
        <v>173</v>
      </c>
      <c r="J478" t="b">
        <v>1</v>
      </c>
      <c r="K478" t="b">
        <v>0</v>
      </c>
      <c r="L478" t="b">
        <v>0</v>
      </c>
      <c r="M478" s="38">
        <v>42689</v>
      </c>
      <c r="N478">
        <v>1</v>
      </c>
      <c r="O478">
        <v>1</v>
      </c>
      <c r="P478">
        <v>0</v>
      </c>
      <c r="Q478">
        <v>1</v>
      </c>
    </row>
    <row r="479" spans="1:17" x14ac:dyDescent="0.3">
      <c r="A479" t="s">
        <v>1033</v>
      </c>
      <c r="B479" t="s">
        <v>45</v>
      </c>
      <c r="C479" t="s">
        <v>20</v>
      </c>
      <c r="D479" t="s">
        <v>20</v>
      </c>
      <c r="E479" s="38">
        <v>42678</v>
      </c>
      <c r="F479" t="s">
        <v>152</v>
      </c>
      <c r="G479" t="s">
        <v>20</v>
      </c>
      <c r="J479" t="b">
        <v>0</v>
      </c>
      <c r="K479" t="b">
        <v>1</v>
      </c>
      <c r="L479" t="b">
        <v>1</v>
      </c>
      <c r="N479">
        <v>1</v>
      </c>
      <c r="O479">
        <v>0</v>
      </c>
      <c r="P479">
        <v>0</v>
      </c>
      <c r="Q479">
        <v>0</v>
      </c>
    </row>
    <row r="480" spans="1:17" x14ac:dyDescent="0.3">
      <c r="A480" t="s">
        <v>1034</v>
      </c>
      <c r="D480" t="s">
        <v>22</v>
      </c>
      <c r="E480" s="38">
        <v>42686</v>
      </c>
      <c r="F480" t="s">
        <v>135</v>
      </c>
      <c r="G480" t="s">
        <v>22</v>
      </c>
      <c r="J480" t="b">
        <v>0</v>
      </c>
      <c r="K480" t="b">
        <v>1</v>
      </c>
      <c r="L480" t="b">
        <v>0</v>
      </c>
      <c r="M480" s="38">
        <v>42672</v>
      </c>
      <c r="N480">
        <v>1</v>
      </c>
      <c r="O480">
        <v>0</v>
      </c>
      <c r="P480">
        <v>0</v>
      </c>
      <c r="Q480">
        <v>0</v>
      </c>
    </row>
    <row r="481" spans="1:17" x14ac:dyDescent="0.3">
      <c r="A481" t="s">
        <v>673</v>
      </c>
      <c r="B481" t="s">
        <v>118</v>
      </c>
      <c r="C481" t="s">
        <v>22</v>
      </c>
      <c r="D481" t="s">
        <v>26</v>
      </c>
      <c r="E481" s="38">
        <v>42674</v>
      </c>
      <c r="F481" t="s">
        <v>138</v>
      </c>
      <c r="G481" t="s">
        <v>26</v>
      </c>
      <c r="H481" t="s">
        <v>754</v>
      </c>
      <c r="I481" t="s">
        <v>138</v>
      </c>
      <c r="J481" t="b">
        <v>1</v>
      </c>
      <c r="K481" t="b">
        <v>1</v>
      </c>
      <c r="L481" t="b">
        <v>0</v>
      </c>
      <c r="M481" s="38">
        <v>42678</v>
      </c>
      <c r="N481">
        <v>0.5</v>
      </c>
      <c r="O481">
        <v>0</v>
      </c>
      <c r="P481">
        <v>0</v>
      </c>
      <c r="Q481">
        <v>0</v>
      </c>
    </row>
    <row r="482" spans="1:17" x14ac:dyDescent="0.3">
      <c r="A482" t="s">
        <v>659</v>
      </c>
      <c r="D482" t="s">
        <v>22</v>
      </c>
      <c r="E482" s="38">
        <v>42677</v>
      </c>
      <c r="F482" t="s">
        <v>142</v>
      </c>
      <c r="G482" t="s">
        <v>22</v>
      </c>
      <c r="H482" t="s">
        <v>750</v>
      </c>
      <c r="I482" t="s">
        <v>142</v>
      </c>
      <c r="J482" t="b">
        <v>0</v>
      </c>
      <c r="K482" t="b">
        <v>0</v>
      </c>
      <c r="L482" t="b">
        <v>0</v>
      </c>
      <c r="M482" s="38">
        <v>42677</v>
      </c>
      <c r="N482">
        <v>1</v>
      </c>
      <c r="O482">
        <v>1</v>
      </c>
      <c r="P482">
        <v>0</v>
      </c>
      <c r="Q482">
        <v>1</v>
      </c>
    </row>
    <row r="483" spans="1:17" x14ac:dyDescent="0.3">
      <c r="A483" t="s">
        <v>1035</v>
      </c>
      <c r="B483" t="s">
        <v>127</v>
      </c>
      <c r="C483" t="s">
        <v>21</v>
      </c>
      <c r="D483" t="s">
        <v>21</v>
      </c>
      <c r="E483" s="38">
        <v>42675</v>
      </c>
      <c r="H483" t="s">
        <v>756</v>
      </c>
      <c r="I483" t="s">
        <v>265</v>
      </c>
      <c r="J483" t="b">
        <v>0</v>
      </c>
      <c r="K483" t="b">
        <v>1</v>
      </c>
      <c r="L483" t="b">
        <v>0</v>
      </c>
      <c r="N483">
        <v>1</v>
      </c>
      <c r="O483">
        <v>0</v>
      </c>
      <c r="P483">
        <v>0</v>
      </c>
      <c r="Q483">
        <v>0</v>
      </c>
    </row>
    <row r="484" spans="1:17" x14ac:dyDescent="0.3">
      <c r="A484" t="s">
        <v>1036</v>
      </c>
      <c r="D484" t="s">
        <v>20</v>
      </c>
      <c r="E484" s="38">
        <v>42676</v>
      </c>
      <c r="H484" t="s">
        <v>742</v>
      </c>
      <c r="I484" t="s">
        <v>312</v>
      </c>
      <c r="J484" t="b">
        <v>1</v>
      </c>
      <c r="K484" t="b">
        <v>1</v>
      </c>
      <c r="L484" t="b">
        <v>1</v>
      </c>
      <c r="N484">
        <v>0.33</v>
      </c>
      <c r="O484">
        <v>0</v>
      </c>
      <c r="P484">
        <v>0</v>
      </c>
      <c r="Q484">
        <v>0</v>
      </c>
    </row>
    <row r="485" spans="1:17" x14ac:dyDescent="0.3">
      <c r="A485" t="s">
        <v>1037</v>
      </c>
      <c r="B485" t="s">
        <v>129</v>
      </c>
      <c r="C485" t="s">
        <v>20</v>
      </c>
      <c r="D485" t="s">
        <v>20</v>
      </c>
      <c r="E485" s="38">
        <v>42676</v>
      </c>
      <c r="J485" t="b">
        <v>0</v>
      </c>
      <c r="K485" t="b">
        <v>1</v>
      </c>
      <c r="L485" t="b">
        <v>0</v>
      </c>
      <c r="N485">
        <v>1</v>
      </c>
      <c r="O485">
        <v>0</v>
      </c>
      <c r="P485">
        <v>0</v>
      </c>
      <c r="Q485">
        <v>0</v>
      </c>
    </row>
    <row r="486" spans="1:17" x14ac:dyDescent="0.3">
      <c r="A486" t="s">
        <v>777</v>
      </c>
      <c r="B486" t="s">
        <v>126</v>
      </c>
      <c r="C486" t="s">
        <v>25</v>
      </c>
      <c r="D486" t="s">
        <v>25</v>
      </c>
      <c r="E486" s="38">
        <v>42688</v>
      </c>
      <c r="F486" t="s">
        <v>156</v>
      </c>
      <c r="G486" t="s">
        <v>25</v>
      </c>
      <c r="H486" t="s">
        <v>742</v>
      </c>
      <c r="I486" t="s">
        <v>251</v>
      </c>
      <c r="J486" t="b">
        <v>1</v>
      </c>
      <c r="K486" t="b">
        <v>1</v>
      </c>
      <c r="L486" t="b">
        <v>1</v>
      </c>
      <c r="N486">
        <v>0.5</v>
      </c>
      <c r="O486">
        <v>0</v>
      </c>
      <c r="P486">
        <v>0</v>
      </c>
      <c r="Q486">
        <v>0</v>
      </c>
    </row>
    <row r="487" spans="1:17" x14ac:dyDescent="0.3">
      <c r="A487" t="s">
        <v>1038</v>
      </c>
      <c r="B487" t="s">
        <v>111</v>
      </c>
      <c r="C487" t="s">
        <v>23</v>
      </c>
      <c r="D487" t="s">
        <v>23</v>
      </c>
      <c r="E487" s="38">
        <v>42688</v>
      </c>
      <c r="J487" t="b">
        <v>1</v>
      </c>
      <c r="K487" t="b">
        <v>0</v>
      </c>
      <c r="L487" t="b">
        <v>0</v>
      </c>
      <c r="N487">
        <v>1</v>
      </c>
      <c r="O487">
        <v>0</v>
      </c>
      <c r="P487">
        <v>0</v>
      </c>
      <c r="Q487">
        <v>0</v>
      </c>
    </row>
    <row r="488" spans="1:17" x14ac:dyDescent="0.3">
      <c r="A488" t="s">
        <v>1039</v>
      </c>
      <c r="B488" t="s">
        <v>129</v>
      </c>
      <c r="C488" t="s">
        <v>20</v>
      </c>
      <c r="D488" t="s">
        <v>20</v>
      </c>
      <c r="E488" s="38">
        <v>42688</v>
      </c>
      <c r="F488" t="s">
        <v>147</v>
      </c>
      <c r="G488" t="s">
        <v>20</v>
      </c>
      <c r="H488" t="s">
        <v>754</v>
      </c>
      <c r="I488" t="s">
        <v>147</v>
      </c>
      <c r="J488" t="b">
        <v>1</v>
      </c>
      <c r="K488" t="b">
        <v>1</v>
      </c>
      <c r="L488" t="b">
        <v>0</v>
      </c>
      <c r="N488">
        <v>1</v>
      </c>
      <c r="O488">
        <v>0</v>
      </c>
      <c r="P488">
        <v>0</v>
      </c>
      <c r="Q488">
        <v>0</v>
      </c>
    </row>
    <row r="489" spans="1:17" x14ac:dyDescent="0.3">
      <c r="A489" t="s">
        <v>372</v>
      </c>
      <c r="B489" t="s">
        <v>163</v>
      </c>
      <c r="D489" t="s">
        <v>23</v>
      </c>
      <c r="E489" s="38">
        <v>42689</v>
      </c>
      <c r="F489" t="s">
        <v>163</v>
      </c>
      <c r="G489" t="s">
        <v>23</v>
      </c>
      <c r="H489" t="s">
        <v>750</v>
      </c>
      <c r="I489" t="s">
        <v>163</v>
      </c>
      <c r="J489" t="b">
        <v>1</v>
      </c>
      <c r="K489" t="b">
        <v>0</v>
      </c>
      <c r="L489" t="b">
        <v>0</v>
      </c>
      <c r="M489" s="38">
        <v>42689</v>
      </c>
      <c r="N489">
        <v>1</v>
      </c>
      <c r="O489">
        <v>1</v>
      </c>
      <c r="P489">
        <v>0</v>
      </c>
      <c r="Q489">
        <v>1</v>
      </c>
    </row>
    <row r="490" spans="1:17" x14ac:dyDescent="0.3">
      <c r="A490" t="s">
        <v>974</v>
      </c>
      <c r="B490" t="s">
        <v>74</v>
      </c>
      <c r="C490" t="s">
        <v>20</v>
      </c>
      <c r="D490" t="s">
        <v>20</v>
      </c>
      <c r="E490" s="38">
        <v>42689</v>
      </c>
      <c r="F490" t="s">
        <v>147</v>
      </c>
      <c r="G490" t="s">
        <v>20</v>
      </c>
      <c r="H490" t="s">
        <v>742</v>
      </c>
      <c r="I490" t="s">
        <v>147</v>
      </c>
      <c r="J490" t="b">
        <v>1</v>
      </c>
      <c r="K490" t="b">
        <v>1</v>
      </c>
      <c r="L490" t="b">
        <v>1</v>
      </c>
      <c r="N490">
        <v>0.17</v>
      </c>
      <c r="O490">
        <v>0</v>
      </c>
      <c r="P490">
        <v>0</v>
      </c>
      <c r="Q490">
        <v>0</v>
      </c>
    </row>
    <row r="491" spans="1:17" x14ac:dyDescent="0.3">
      <c r="A491" t="s">
        <v>819</v>
      </c>
      <c r="D491" t="s">
        <v>26</v>
      </c>
      <c r="E491" s="38">
        <v>42689</v>
      </c>
      <c r="F491" t="s">
        <v>146</v>
      </c>
      <c r="G491" t="s">
        <v>26</v>
      </c>
      <c r="H491" t="s">
        <v>760</v>
      </c>
      <c r="I491" t="s">
        <v>146</v>
      </c>
      <c r="J491" t="b">
        <v>1</v>
      </c>
      <c r="K491" t="b">
        <v>0</v>
      </c>
      <c r="L491" t="b">
        <v>0</v>
      </c>
      <c r="N491">
        <v>0.33</v>
      </c>
      <c r="O491">
        <v>0</v>
      </c>
      <c r="P491">
        <v>0</v>
      </c>
      <c r="Q491">
        <v>0</v>
      </c>
    </row>
    <row r="492" spans="1:17" x14ac:dyDescent="0.3">
      <c r="A492" t="s">
        <v>1040</v>
      </c>
      <c r="B492" t="s">
        <v>45</v>
      </c>
      <c r="C492" t="s">
        <v>20</v>
      </c>
      <c r="D492" t="s">
        <v>20</v>
      </c>
      <c r="E492" s="38">
        <v>42679</v>
      </c>
      <c r="F492" t="s">
        <v>152</v>
      </c>
      <c r="G492" t="s">
        <v>20</v>
      </c>
      <c r="J492" t="b">
        <v>0</v>
      </c>
      <c r="K492" t="b">
        <v>1</v>
      </c>
      <c r="L492" t="b">
        <v>1</v>
      </c>
      <c r="N492">
        <v>0.5</v>
      </c>
      <c r="O492">
        <v>0</v>
      </c>
      <c r="P492">
        <v>0</v>
      </c>
      <c r="Q492">
        <v>0</v>
      </c>
    </row>
    <row r="493" spans="1:17" x14ac:dyDescent="0.3">
      <c r="A493" t="s">
        <v>432</v>
      </c>
      <c r="B493" t="s">
        <v>70</v>
      </c>
      <c r="C493" t="s">
        <v>20</v>
      </c>
      <c r="D493" t="s">
        <v>20</v>
      </c>
      <c r="E493" s="38">
        <v>42671</v>
      </c>
      <c r="F493" t="s">
        <v>64</v>
      </c>
      <c r="G493" t="s">
        <v>20</v>
      </c>
      <c r="H493" t="s">
        <v>742</v>
      </c>
      <c r="I493" t="s">
        <v>64</v>
      </c>
      <c r="J493" t="b">
        <v>0</v>
      </c>
      <c r="K493" t="b">
        <v>1</v>
      </c>
      <c r="L493" t="b">
        <v>1</v>
      </c>
      <c r="M493" s="38">
        <v>42689</v>
      </c>
      <c r="N493">
        <v>0.33</v>
      </c>
      <c r="O493">
        <v>0</v>
      </c>
      <c r="P493">
        <v>0</v>
      </c>
      <c r="Q493">
        <v>0</v>
      </c>
    </row>
    <row r="494" spans="1:17" x14ac:dyDescent="0.3">
      <c r="A494" t="s">
        <v>438</v>
      </c>
      <c r="B494" t="s">
        <v>120</v>
      </c>
      <c r="C494" t="s">
        <v>23</v>
      </c>
      <c r="D494" t="s">
        <v>23</v>
      </c>
      <c r="E494" s="38">
        <v>42675</v>
      </c>
      <c r="F494" t="s">
        <v>148</v>
      </c>
      <c r="G494" t="s">
        <v>23</v>
      </c>
      <c r="H494" t="s">
        <v>760</v>
      </c>
      <c r="I494" t="s">
        <v>148</v>
      </c>
      <c r="J494" t="b">
        <v>1</v>
      </c>
      <c r="K494" t="b">
        <v>0</v>
      </c>
      <c r="L494" t="b">
        <v>0</v>
      </c>
      <c r="M494" s="38">
        <v>42684</v>
      </c>
      <c r="N494">
        <v>0.5</v>
      </c>
      <c r="O494">
        <v>0</v>
      </c>
      <c r="P494">
        <v>0</v>
      </c>
      <c r="Q494">
        <v>0</v>
      </c>
    </row>
    <row r="495" spans="1:17" x14ac:dyDescent="0.3">
      <c r="A495" t="s">
        <v>1041</v>
      </c>
      <c r="B495" t="s">
        <v>58</v>
      </c>
      <c r="C495" t="s">
        <v>20</v>
      </c>
      <c r="D495" t="s">
        <v>20</v>
      </c>
      <c r="E495" s="38">
        <v>42678</v>
      </c>
      <c r="F495" t="s">
        <v>152</v>
      </c>
      <c r="G495" t="s">
        <v>20</v>
      </c>
      <c r="H495" t="s">
        <v>754</v>
      </c>
      <c r="I495" t="s">
        <v>152</v>
      </c>
      <c r="J495" t="b">
        <v>0</v>
      </c>
      <c r="K495" t="b">
        <v>1</v>
      </c>
      <c r="L495" t="b">
        <v>0</v>
      </c>
      <c r="N495">
        <v>1</v>
      </c>
      <c r="O495">
        <v>0</v>
      </c>
      <c r="P495">
        <v>0</v>
      </c>
      <c r="Q495">
        <v>0</v>
      </c>
    </row>
    <row r="496" spans="1:17" x14ac:dyDescent="0.3">
      <c r="A496" t="s">
        <v>1042</v>
      </c>
      <c r="D496" t="s">
        <v>26</v>
      </c>
      <c r="E496" s="38">
        <v>42686</v>
      </c>
      <c r="H496" t="s">
        <v>754</v>
      </c>
      <c r="I496" t="s">
        <v>265</v>
      </c>
      <c r="J496" t="b">
        <v>0</v>
      </c>
      <c r="K496" t="b">
        <v>1</v>
      </c>
      <c r="L496" t="b">
        <v>0</v>
      </c>
      <c r="N496">
        <v>1</v>
      </c>
      <c r="O496">
        <v>0</v>
      </c>
      <c r="P496">
        <v>0</v>
      </c>
      <c r="Q496">
        <v>0</v>
      </c>
    </row>
    <row r="497" spans="1:17" x14ac:dyDescent="0.3">
      <c r="A497" t="s">
        <v>431</v>
      </c>
      <c r="D497" t="s">
        <v>22</v>
      </c>
      <c r="E497" s="38">
        <v>42669</v>
      </c>
      <c r="F497" t="s">
        <v>135</v>
      </c>
      <c r="G497" t="s">
        <v>22</v>
      </c>
      <c r="H497" t="s">
        <v>742</v>
      </c>
      <c r="I497" t="s">
        <v>308</v>
      </c>
      <c r="J497" t="b">
        <v>0</v>
      </c>
      <c r="K497" t="b">
        <v>1</v>
      </c>
      <c r="L497" t="b">
        <v>1</v>
      </c>
      <c r="M497" s="38">
        <v>42678</v>
      </c>
      <c r="N497">
        <v>0.5</v>
      </c>
      <c r="O497">
        <v>0</v>
      </c>
      <c r="P497">
        <v>0</v>
      </c>
      <c r="Q497">
        <v>0</v>
      </c>
    </row>
    <row r="498" spans="1:17" x14ac:dyDescent="0.3">
      <c r="A498" t="s">
        <v>396</v>
      </c>
      <c r="D498" t="s">
        <v>22</v>
      </c>
      <c r="E498" s="38">
        <v>42670</v>
      </c>
      <c r="F498" t="s">
        <v>172</v>
      </c>
      <c r="G498" t="s">
        <v>22</v>
      </c>
      <c r="H498" t="s">
        <v>742</v>
      </c>
      <c r="I498" t="s">
        <v>312</v>
      </c>
      <c r="J498" t="b">
        <v>1</v>
      </c>
      <c r="K498" t="b">
        <v>1</v>
      </c>
      <c r="L498" t="b">
        <v>1</v>
      </c>
      <c r="M498" s="38">
        <v>42683</v>
      </c>
      <c r="N498">
        <v>0.25</v>
      </c>
      <c r="O498">
        <v>0</v>
      </c>
      <c r="P498">
        <v>0</v>
      </c>
      <c r="Q498">
        <v>0</v>
      </c>
    </row>
    <row r="499" spans="1:17" x14ac:dyDescent="0.3">
      <c r="A499" t="s">
        <v>714</v>
      </c>
      <c r="B499" t="s">
        <v>97</v>
      </c>
      <c r="C499" t="s">
        <v>20</v>
      </c>
      <c r="D499" t="s">
        <v>20</v>
      </c>
      <c r="E499" s="38">
        <v>42679</v>
      </c>
      <c r="F499" t="s">
        <v>149</v>
      </c>
      <c r="G499" t="s">
        <v>20</v>
      </c>
      <c r="H499" t="s">
        <v>750</v>
      </c>
      <c r="I499" t="s">
        <v>149</v>
      </c>
      <c r="J499" t="b">
        <v>1</v>
      </c>
      <c r="K499" t="b">
        <v>0</v>
      </c>
      <c r="L499" t="b">
        <v>0</v>
      </c>
      <c r="M499" s="38">
        <v>42679</v>
      </c>
      <c r="N499">
        <v>1</v>
      </c>
      <c r="O499">
        <v>1</v>
      </c>
      <c r="P499">
        <v>0</v>
      </c>
      <c r="Q499">
        <v>1</v>
      </c>
    </row>
    <row r="500" spans="1:17" x14ac:dyDescent="0.3">
      <c r="A500" t="s">
        <v>1043</v>
      </c>
      <c r="B500" t="s">
        <v>151</v>
      </c>
      <c r="D500" t="s">
        <v>26</v>
      </c>
      <c r="E500" s="38">
        <v>42690</v>
      </c>
      <c r="F500" t="s">
        <v>151</v>
      </c>
      <c r="G500" t="s">
        <v>26</v>
      </c>
      <c r="H500" t="s">
        <v>754</v>
      </c>
      <c r="I500" t="s">
        <v>151</v>
      </c>
      <c r="J500" t="b">
        <v>1</v>
      </c>
      <c r="K500" t="b">
        <v>1</v>
      </c>
      <c r="L500" t="b">
        <v>0</v>
      </c>
      <c r="N500">
        <v>0.5</v>
      </c>
      <c r="O500">
        <v>0</v>
      </c>
      <c r="P500">
        <v>0</v>
      </c>
      <c r="Q500">
        <v>0</v>
      </c>
    </row>
    <row r="501" spans="1:17" x14ac:dyDescent="0.3">
      <c r="A501" t="s">
        <v>1036</v>
      </c>
      <c r="D501" t="s">
        <v>20</v>
      </c>
      <c r="E501" s="38">
        <v>42683</v>
      </c>
      <c r="H501" t="s">
        <v>742</v>
      </c>
      <c r="I501" t="s">
        <v>312</v>
      </c>
      <c r="J501" t="b">
        <v>0</v>
      </c>
      <c r="K501" t="b">
        <v>1</v>
      </c>
      <c r="L501" t="b">
        <v>1</v>
      </c>
      <c r="N501">
        <v>0.33</v>
      </c>
      <c r="O501">
        <v>0</v>
      </c>
      <c r="P501">
        <v>0</v>
      </c>
      <c r="Q501">
        <v>0</v>
      </c>
    </row>
    <row r="502" spans="1:17" x14ac:dyDescent="0.3">
      <c r="A502" t="s">
        <v>417</v>
      </c>
      <c r="B502" t="s">
        <v>41</v>
      </c>
      <c r="C502" t="s">
        <v>25</v>
      </c>
      <c r="D502" t="s">
        <v>25</v>
      </c>
      <c r="E502" s="38">
        <v>42681</v>
      </c>
      <c r="F502" t="s">
        <v>156</v>
      </c>
      <c r="G502" t="s">
        <v>25</v>
      </c>
      <c r="H502" t="s">
        <v>858</v>
      </c>
      <c r="I502" t="s">
        <v>156</v>
      </c>
      <c r="J502" t="b">
        <v>0</v>
      </c>
      <c r="K502" t="b">
        <v>1</v>
      </c>
      <c r="L502" t="b">
        <v>0</v>
      </c>
      <c r="M502" s="38">
        <v>42681</v>
      </c>
      <c r="N502">
        <v>0.5</v>
      </c>
      <c r="O502">
        <v>1</v>
      </c>
      <c r="P502">
        <v>0</v>
      </c>
      <c r="Q502">
        <v>0</v>
      </c>
    </row>
    <row r="503" spans="1:17" x14ac:dyDescent="0.3">
      <c r="A503" t="s">
        <v>817</v>
      </c>
      <c r="D503" t="s">
        <v>22</v>
      </c>
      <c r="E503" s="38">
        <v>42685</v>
      </c>
      <c r="H503" t="s">
        <v>742</v>
      </c>
      <c r="J503" t="b">
        <v>0</v>
      </c>
      <c r="K503" t="b">
        <v>1</v>
      </c>
      <c r="L503" t="b">
        <v>1</v>
      </c>
      <c r="N503">
        <v>0.5</v>
      </c>
      <c r="O503">
        <v>0</v>
      </c>
      <c r="P503">
        <v>0</v>
      </c>
      <c r="Q503">
        <v>0</v>
      </c>
    </row>
    <row r="504" spans="1:17" x14ac:dyDescent="0.3">
      <c r="A504" t="s">
        <v>1044</v>
      </c>
      <c r="B504" t="s">
        <v>89</v>
      </c>
      <c r="C504" t="s">
        <v>21</v>
      </c>
      <c r="D504" t="s">
        <v>21</v>
      </c>
      <c r="E504" s="38">
        <v>42690</v>
      </c>
      <c r="F504" t="s">
        <v>145</v>
      </c>
      <c r="G504" t="s">
        <v>21</v>
      </c>
      <c r="J504" t="b">
        <v>0</v>
      </c>
      <c r="K504" t="b">
        <v>1</v>
      </c>
      <c r="L504" t="b">
        <v>0</v>
      </c>
      <c r="N504">
        <v>1</v>
      </c>
      <c r="O504">
        <v>0</v>
      </c>
      <c r="P504">
        <v>0</v>
      </c>
      <c r="Q504">
        <v>0</v>
      </c>
    </row>
    <row r="505" spans="1:17" x14ac:dyDescent="0.3">
      <c r="A505" t="s">
        <v>1045</v>
      </c>
      <c r="B505" t="s">
        <v>77</v>
      </c>
      <c r="C505" t="s">
        <v>20</v>
      </c>
      <c r="D505" t="s">
        <v>20</v>
      </c>
      <c r="E505" s="38">
        <v>42690</v>
      </c>
      <c r="H505" t="s">
        <v>769</v>
      </c>
      <c r="I505" t="s">
        <v>265</v>
      </c>
      <c r="J505" t="b">
        <v>0</v>
      </c>
      <c r="K505" t="b">
        <v>1</v>
      </c>
      <c r="L505" t="b">
        <v>0</v>
      </c>
      <c r="N505">
        <v>1</v>
      </c>
      <c r="O505">
        <v>0</v>
      </c>
      <c r="P505">
        <v>0</v>
      </c>
      <c r="Q505">
        <v>0</v>
      </c>
    </row>
    <row r="506" spans="1:17" x14ac:dyDescent="0.3">
      <c r="A506" t="s">
        <v>677</v>
      </c>
      <c r="B506" t="s">
        <v>99</v>
      </c>
      <c r="C506" t="s">
        <v>24</v>
      </c>
      <c r="D506" t="s">
        <v>21</v>
      </c>
      <c r="E506" s="38">
        <v>42683</v>
      </c>
      <c r="F506" t="s">
        <v>159</v>
      </c>
      <c r="G506" t="s">
        <v>21</v>
      </c>
      <c r="H506" t="s">
        <v>750</v>
      </c>
      <c r="I506" t="s">
        <v>159</v>
      </c>
      <c r="J506" t="b">
        <v>1</v>
      </c>
      <c r="K506" t="b">
        <v>0</v>
      </c>
      <c r="L506" t="b">
        <v>0</v>
      </c>
      <c r="M506" s="38">
        <v>42683</v>
      </c>
      <c r="N506">
        <v>0.5</v>
      </c>
      <c r="O506">
        <v>1</v>
      </c>
      <c r="P506">
        <v>0</v>
      </c>
      <c r="Q506">
        <v>1</v>
      </c>
    </row>
    <row r="507" spans="1:17" x14ac:dyDescent="0.3">
      <c r="A507" t="s">
        <v>1046</v>
      </c>
      <c r="D507" t="s">
        <v>26</v>
      </c>
      <c r="E507" s="38">
        <v>42679</v>
      </c>
      <c r="H507" t="s">
        <v>742</v>
      </c>
      <c r="I507" t="s">
        <v>187</v>
      </c>
      <c r="J507" t="b">
        <v>0</v>
      </c>
      <c r="K507" t="b">
        <v>1</v>
      </c>
      <c r="L507" t="b">
        <v>1</v>
      </c>
      <c r="N507">
        <v>1</v>
      </c>
      <c r="O507">
        <v>0</v>
      </c>
      <c r="P507">
        <v>0</v>
      </c>
      <c r="Q507">
        <v>0</v>
      </c>
    </row>
    <row r="508" spans="1:17" x14ac:dyDescent="0.3">
      <c r="A508" t="s">
        <v>599</v>
      </c>
      <c r="B508" t="s">
        <v>77</v>
      </c>
      <c r="C508" t="s">
        <v>20</v>
      </c>
      <c r="D508" t="s">
        <v>20</v>
      </c>
      <c r="E508" s="38">
        <v>42676</v>
      </c>
      <c r="H508" t="s">
        <v>742</v>
      </c>
      <c r="I508" t="s">
        <v>265</v>
      </c>
      <c r="J508" t="b">
        <v>0</v>
      </c>
      <c r="K508" t="b">
        <v>1</v>
      </c>
      <c r="L508" t="b">
        <v>1</v>
      </c>
      <c r="M508" s="38">
        <v>42690</v>
      </c>
      <c r="N508">
        <v>0.2</v>
      </c>
      <c r="O508">
        <v>0</v>
      </c>
      <c r="P508">
        <v>0</v>
      </c>
      <c r="Q508">
        <v>0</v>
      </c>
    </row>
    <row r="509" spans="1:17" x14ac:dyDescent="0.3">
      <c r="A509" t="s">
        <v>1047</v>
      </c>
      <c r="B509" t="s">
        <v>129</v>
      </c>
      <c r="C509" t="s">
        <v>20</v>
      </c>
      <c r="D509" t="s">
        <v>20</v>
      </c>
      <c r="E509" s="38">
        <v>42675</v>
      </c>
      <c r="F509" t="s">
        <v>173</v>
      </c>
      <c r="G509" t="s">
        <v>20</v>
      </c>
      <c r="J509" t="b">
        <v>0</v>
      </c>
      <c r="K509" t="b">
        <v>1</v>
      </c>
      <c r="L509" t="b">
        <v>0</v>
      </c>
      <c r="N509">
        <v>1</v>
      </c>
      <c r="O509">
        <v>0</v>
      </c>
      <c r="P509">
        <v>0</v>
      </c>
      <c r="Q509">
        <v>0</v>
      </c>
    </row>
    <row r="510" spans="1:17" x14ac:dyDescent="0.3">
      <c r="A510" t="s">
        <v>1048</v>
      </c>
      <c r="B510" t="s">
        <v>332</v>
      </c>
      <c r="C510" t="s">
        <v>22</v>
      </c>
      <c r="D510" t="s">
        <v>26</v>
      </c>
      <c r="E510" s="38">
        <v>42675</v>
      </c>
      <c r="F510" t="s">
        <v>151</v>
      </c>
      <c r="G510" t="s">
        <v>26</v>
      </c>
      <c r="H510" t="s">
        <v>754</v>
      </c>
      <c r="I510" t="s">
        <v>151</v>
      </c>
      <c r="J510" t="b">
        <v>0</v>
      </c>
      <c r="K510" t="b">
        <v>1</v>
      </c>
      <c r="L510" t="b">
        <v>0</v>
      </c>
      <c r="N510">
        <v>1</v>
      </c>
      <c r="O510">
        <v>0</v>
      </c>
      <c r="P510">
        <v>0</v>
      </c>
      <c r="Q510">
        <v>0</v>
      </c>
    </row>
    <row r="511" spans="1:17" x14ac:dyDescent="0.3">
      <c r="A511" t="s">
        <v>1049</v>
      </c>
      <c r="B511" t="s">
        <v>98</v>
      </c>
      <c r="C511" t="s">
        <v>23</v>
      </c>
      <c r="D511" t="s">
        <v>23</v>
      </c>
      <c r="E511" s="38">
        <v>42684</v>
      </c>
      <c r="J511" t="b">
        <v>0</v>
      </c>
      <c r="K511" t="b">
        <v>1</v>
      </c>
      <c r="L511" t="b">
        <v>0</v>
      </c>
      <c r="N511">
        <v>1</v>
      </c>
      <c r="O511">
        <v>0</v>
      </c>
      <c r="P511">
        <v>0</v>
      </c>
      <c r="Q511">
        <v>0</v>
      </c>
    </row>
    <row r="512" spans="1:17" x14ac:dyDescent="0.3">
      <c r="A512" t="s">
        <v>515</v>
      </c>
      <c r="B512" t="s">
        <v>119</v>
      </c>
      <c r="C512" t="s">
        <v>26</v>
      </c>
      <c r="D512" t="s">
        <v>26</v>
      </c>
      <c r="E512" s="38">
        <v>42668</v>
      </c>
      <c r="F512" t="s">
        <v>166</v>
      </c>
      <c r="G512" t="s">
        <v>26</v>
      </c>
      <c r="H512" t="s">
        <v>742</v>
      </c>
      <c r="I512" t="s">
        <v>166</v>
      </c>
      <c r="J512" t="b">
        <v>1</v>
      </c>
      <c r="K512" t="b">
        <v>1</v>
      </c>
      <c r="L512" t="b">
        <v>1</v>
      </c>
      <c r="M512" s="38">
        <v>42679</v>
      </c>
      <c r="N512">
        <v>0.14000000000000001</v>
      </c>
      <c r="O512">
        <v>0</v>
      </c>
      <c r="P512">
        <v>0</v>
      </c>
      <c r="Q512">
        <v>0</v>
      </c>
    </row>
    <row r="513" spans="1:17" x14ac:dyDescent="0.3">
      <c r="A513" t="s">
        <v>1050</v>
      </c>
      <c r="B513" t="s">
        <v>101</v>
      </c>
      <c r="C513" t="s">
        <v>20</v>
      </c>
      <c r="D513" t="s">
        <v>20</v>
      </c>
      <c r="E513" s="38">
        <v>42679</v>
      </c>
      <c r="F513" t="s">
        <v>64</v>
      </c>
      <c r="G513" t="s">
        <v>20</v>
      </c>
      <c r="H513" t="s">
        <v>742</v>
      </c>
      <c r="I513" t="s">
        <v>64</v>
      </c>
      <c r="J513" t="b">
        <v>1</v>
      </c>
      <c r="K513" t="b">
        <v>0</v>
      </c>
      <c r="L513" t="b">
        <v>1</v>
      </c>
      <c r="N513">
        <v>0.5</v>
      </c>
      <c r="O513">
        <v>0</v>
      </c>
      <c r="P513">
        <v>0</v>
      </c>
      <c r="Q513">
        <v>0</v>
      </c>
    </row>
    <row r="514" spans="1:17" x14ac:dyDescent="0.3">
      <c r="A514" t="s">
        <v>852</v>
      </c>
      <c r="B514" t="s">
        <v>83</v>
      </c>
      <c r="C514" t="s">
        <v>25</v>
      </c>
      <c r="D514" t="s">
        <v>25</v>
      </c>
      <c r="E514" s="38">
        <v>42690</v>
      </c>
      <c r="F514" t="s">
        <v>136</v>
      </c>
      <c r="G514" t="s">
        <v>25</v>
      </c>
      <c r="H514" t="s">
        <v>760</v>
      </c>
      <c r="I514" t="s">
        <v>165</v>
      </c>
      <c r="J514" t="b">
        <v>0</v>
      </c>
      <c r="K514" t="b">
        <v>0</v>
      </c>
      <c r="L514" t="b">
        <v>0</v>
      </c>
      <c r="N514">
        <v>0.5</v>
      </c>
      <c r="O514">
        <v>0</v>
      </c>
      <c r="P514">
        <v>0</v>
      </c>
      <c r="Q514">
        <v>0</v>
      </c>
    </row>
    <row r="515" spans="1:17" x14ac:dyDescent="0.3">
      <c r="A515" t="s">
        <v>357</v>
      </c>
      <c r="B515" t="s">
        <v>169</v>
      </c>
      <c r="D515" t="s">
        <v>23</v>
      </c>
      <c r="E515" s="38">
        <v>42689</v>
      </c>
      <c r="F515" t="s">
        <v>169</v>
      </c>
      <c r="G515" t="s">
        <v>23</v>
      </c>
      <c r="H515" t="s">
        <v>749</v>
      </c>
      <c r="I515" t="s">
        <v>169</v>
      </c>
      <c r="J515" t="b">
        <v>0</v>
      </c>
      <c r="K515" t="b">
        <v>0</v>
      </c>
      <c r="L515" t="b">
        <v>0</v>
      </c>
      <c r="M515" s="38">
        <v>42689</v>
      </c>
      <c r="N515">
        <v>1</v>
      </c>
      <c r="O515">
        <v>1</v>
      </c>
      <c r="P515">
        <v>0</v>
      </c>
      <c r="Q515">
        <v>0</v>
      </c>
    </row>
    <row r="516" spans="1:17" x14ac:dyDescent="0.3">
      <c r="A516" t="s">
        <v>1051</v>
      </c>
      <c r="D516" t="s">
        <v>23</v>
      </c>
      <c r="E516" s="38">
        <v>42690</v>
      </c>
      <c r="F516" t="s">
        <v>163</v>
      </c>
      <c r="G516" t="s">
        <v>23</v>
      </c>
      <c r="J516" t="b">
        <v>0</v>
      </c>
      <c r="K516" t="b">
        <v>1</v>
      </c>
      <c r="L516" t="b">
        <v>0</v>
      </c>
      <c r="N516">
        <v>1</v>
      </c>
      <c r="O516">
        <v>0</v>
      </c>
      <c r="P516">
        <v>0</v>
      </c>
      <c r="Q516">
        <v>0</v>
      </c>
    </row>
    <row r="517" spans="1:17" x14ac:dyDescent="0.3">
      <c r="A517" t="s">
        <v>648</v>
      </c>
      <c r="B517" t="s">
        <v>116</v>
      </c>
      <c r="C517" t="s">
        <v>23</v>
      </c>
      <c r="D517" t="s">
        <v>22</v>
      </c>
      <c r="E517" s="38">
        <v>42675</v>
      </c>
      <c r="F517" t="s">
        <v>142</v>
      </c>
      <c r="G517" t="s">
        <v>22</v>
      </c>
      <c r="H517" t="s">
        <v>749</v>
      </c>
      <c r="I517" t="s">
        <v>142</v>
      </c>
      <c r="J517" t="b">
        <v>0</v>
      </c>
      <c r="K517" t="b">
        <v>0</v>
      </c>
      <c r="L517" t="b">
        <v>0</v>
      </c>
      <c r="M517" s="38">
        <v>42675</v>
      </c>
      <c r="N517">
        <v>1</v>
      </c>
      <c r="O517">
        <v>1</v>
      </c>
      <c r="P517">
        <v>0</v>
      </c>
      <c r="Q517">
        <v>0</v>
      </c>
    </row>
    <row r="518" spans="1:17" x14ac:dyDescent="0.3">
      <c r="A518" t="s">
        <v>1052</v>
      </c>
      <c r="B518" t="s">
        <v>77</v>
      </c>
      <c r="C518" t="s">
        <v>20</v>
      </c>
      <c r="D518" t="s">
        <v>20</v>
      </c>
      <c r="E518" s="38">
        <v>42675</v>
      </c>
      <c r="F518" t="s">
        <v>140</v>
      </c>
      <c r="G518" t="s">
        <v>20</v>
      </c>
      <c r="H518" t="s">
        <v>742</v>
      </c>
      <c r="I518" t="s">
        <v>140</v>
      </c>
      <c r="J518" t="b">
        <v>1</v>
      </c>
      <c r="K518" t="b">
        <v>1</v>
      </c>
      <c r="L518" t="b">
        <v>1</v>
      </c>
      <c r="N518">
        <v>1</v>
      </c>
      <c r="O518">
        <v>0</v>
      </c>
      <c r="P518">
        <v>0</v>
      </c>
      <c r="Q518">
        <v>0</v>
      </c>
    </row>
    <row r="519" spans="1:17" x14ac:dyDescent="0.3">
      <c r="A519" t="s">
        <v>1053</v>
      </c>
      <c r="B519" t="s">
        <v>334</v>
      </c>
      <c r="C519" t="s">
        <v>23</v>
      </c>
      <c r="D519" t="s">
        <v>23</v>
      </c>
      <c r="E519" s="38">
        <v>42676</v>
      </c>
      <c r="J519" t="b">
        <v>0</v>
      </c>
      <c r="K519" t="b">
        <v>1</v>
      </c>
      <c r="L519" t="b">
        <v>0</v>
      </c>
      <c r="N519">
        <v>1</v>
      </c>
      <c r="O519">
        <v>0</v>
      </c>
      <c r="P519">
        <v>0</v>
      </c>
      <c r="Q519">
        <v>0</v>
      </c>
    </row>
    <row r="520" spans="1:17" x14ac:dyDescent="0.3">
      <c r="A520" t="s">
        <v>1054</v>
      </c>
      <c r="B520" t="s">
        <v>96</v>
      </c>
      <c r="C520" t="s">
        <v>23</v>
      </c>
      <c r="D520" t="s">
        <v>23</v>
      </c>
      <c r="E520" s="38">
        <v>42675</v>
      </c>
      <c r="J520" t="b">
        <v>0</v>
      </c>
      <c r="K520" t="b">
        <v>1</v>
      </c>
      <c r="L520" t="b">
        <v>0</v>
      </c>
      <c r="N520">
        <v>1</v>
      </c>
      <c r="O520">
        <v>0</v>
      </c>
      <c r="P520">
        <v>0</v>
      </c>
      <c r="Q520">
        <v>0</v>
      </c>
    </row>
    <row r="521" spans="1:17" x14ac:dyDescent="0.3">
      <c r="A521" t="s">
        <v>490</v>
      </c>
      <c r="B521" t="s">
        <v>45</v>
      </c>
      <c r="C521" t="s">
        <v>20</v>
      </c>
      <c r="D521" t="s">
        <v>20</v>
      </c>
      <c r="E521" s="38">
        <v>42653</v>
      </c>
      <c r="F521" t="s">
        <v>152</v>
      </c>
      <c r="G521" t="s">
        <v>20</v>
      </c>
      <c r="J521" t="b">
        <v>0</v>
      </c>
      <c r="K521" t="b">
        <v>1</v>
      </c>
      <c r="L521" t="b">
        <v>1</v>
      </c>
      <c r="M521" s="38">
        <v>42685</v>
      </c>
      <c r="N521">
        <v>0.2</v>
      </c>
      <c r="O521">
        <v>0</v>
      </c>
      <c r="P521">
        <v>0</v>
      </c>
      <c r="Q521">
        <v>0</v>
      </c>
    </row>
    <row r="522" spans="1:17" x14ac:dyDescent="0.3">
      <c r="A522" t="s">
        <v>1055</v>
      </c>
      <c r="B522" t="s">
        <v>88</v>
      </c>
      <c r="C522" t="s">
        <v>25</v>
      </c>
      <c r="D522" t="s">
        <v>25</v>
      </c>
      <c r="E522" s="38">
        <v>42681</v>
      </c>
      <c r="F522" t="s">
        <v>136</v>
      </c>
      <c r="G522" t="s">
        <v>25</v>
      </c>
      <c r="H522" t="s">
        <v>762</v>
      </c>
      <c r="I522" t="s">
        <v>136</v>
      </c>
      <c r="J522" t="b">
        <v>0</v>
      </c>
      <c r="K522" t="b">
        <v>0</v>
      </c>
      <c r="L522" t="b">
        <v>0</v>
      </c>
      <c r="N522">
        <v>1</v>
      </c>
      <c r="O522">
        <v>0</v>
      </c>
      <c r="P522">
        <v>0</v>
      </c>
      <c r="Q522">
        <v>0</v>
      </c>
    </row>
    <row r="523" spans="1:17" x14ac:dyDescent="0.3">
      <c r="A523" t="s">
        <v>1056</v>
      </c>
      <c r="D523" t="s">
        <v>26</v>
      </c>
      <c r="E523" s="38">
        <v>42686</v>
      </c>
      <c r="F523" t="s">
        <v>150</v>
      </c>
      <c r="G523" t="s">
        <v>22</v>
      </c>
      <c r="H523" t="s">
        <v>742</v>
      </c>
      <c r="I523" t="s">
        <v>150</v>
      </c>
      <c r="J523" t="b">
        <v>1</v>
      </c>
      <c r="K523" t="b">
        <v>1</v>
      </c>
      <c r="L523" t="b">
        <v>1</v>
      </c>
      <c r="N523">
        <v>1</v>
      </c>
      <c r="O523">
        <v>0</v>
      </c>
      <c r="P523">
        <v>0</v>
      </c>
      <c r="Q523">
        <v>0</v>
      </c>
    </row>
    <row r="524" spans="1:17" x14ac:dyDescent="0.3">
      <c r="A524" t="s">
        <v>1057</v>
      </c>
      <c r="B524" t="s">
        <v>119</v>
      </c>
      <c r="C524" t="s">
        <v>26</v>
      </c>
      <c r="D524" t="s">
        <v>26</v>
      </c>
      <c r="E524" s="38">
        <v>42679</v>
      </c>
      <c r="F524" t="s">
        <v>138</v>
      </c>
      <c r="G524" t="s">
        <v>26</v>
      </c>
      <c r="J524" t="b">
        <v>1</v>
      </c>
      <c r="K524" t="b">
        <v>1</v>
      </c>
      <c r="L524" t="b">
        <v>1</v>
      </c>
      <c r="N524">
        <v>0.5</v>
      </c>
      <c r="O524">
        <v>0</v>
      </c>
      <c r="P524">
        <v>0</v>
      </c>
      <c r="Q524">
        <v>0</v>
      </c>
    </row>
    <row r="525" spans="1:17" x14ac:dyDescent="0.3">
      <c r="A525" t="s">
        <v>1058</v>
      </c>
      <c r="B525" t="s">
        <v>141</v>
      </c>
      <c r="D525" t="s">
        <v>23</v>
      </c>
      <c r="E525" s="38">
        <v>42688</v>
      </c>
      <c r="F525" t="s">
        <v>141</v>
      </c>
      <c r="G525" t="s">
        <v>23</v>
      </c>
      <c r="H525" t="s">
        <v>754</v>
      </c>
      <c r="I525" t="s">
        <v>141</v>
      </c>
      <c r="J525" t="b">
        <v>0</v>
      </c>
      <c r="K525" t="b">
        <v>1</v>
      </c>
      <c r="L525" t="b">
        <v>0</v>
      </c>
      <c r="N525">
        <v>1</v>
      </c>
      <c r="O525">
        <v>0</v>
      </c>
      <c r="P525">
        <v>0</v>
      </c>
      <c r="Q525">
        <v>0</v>
      </c>
    </row>
    <row r="526" spans="1:17" x14ac:dyDescent="0.3">
      <c r="A526" t="s">
        <v>380</v>
      </c>
      <c r="B526" t="s">
        <v>109</v>
      </c>
      <c r="C526" t="s">
        <v>24</v>
      </c>
      <c r="D526" t="s">
        <v>21</v>
      </c>
      <c r="E526" s="38">
        <v>42678</v>
      </c>
      <c r="F526" t="s">
        <v>170</v>
      </c>
      <c r="G526" t="s">
        <v>21</v>
      </c>
      <c r="H526" t="s">
        <v>750</v>
      </c>
      <c r="I526" t="s">
        <v>170</v>
      </c>
      <c r="J526" t="b">
        <v>0</v>
      </c>
      <c r="K526" t="b">
        <v>0</v>
      </c>
      <c r="L526" t="b">
        <v>0</v>
      </c>
      <c r="M526" s="38">
        <v>42678</v>
      </c>
      <c r="N526">
        <v>1</v>
      </c>
      <c r="O526">
        <v>1</v>
      </c>
      <c r="P526">
        <v>0</v>
      </c>
      <c r="Q526">
        <v>1</v>
      </c>
    </row>
    <row r="527" spans="1:17" x14ac:dyDescent="0.3">
      <c r="A527" t="s">
        <v>480</v>
      </c>
      <c r="D527" t="s">
        <v>22</v>
      </c>
      <c r="E527" s="38">
        <v>42676</v>
      </c>
      <c r="H527" t="s">
        <v>742</v>
      </c>
      <c r="J527" t="b">
        <v>0</v>
      </c>
      <c r="K527" t="b">
        <v>1</v>
      </c>
      <c r="L527" t="b">
        <v>1</v>
      </c>
      <c r="M527" s="38">
        <v>42677</v>
      </c>
      <c r="N527">
        <v>0.5</v>
      </c>
      <c r="O527">
        <v>0</v>
      </c>
      <c r="P527">
        <v>0</v>
      </c>
      <c r="Q527">
        <v>0</v>
      </c>
    </row>
    <row r="528" spans="1:17" x14ac:dyDescent="0.3">
      <c r="A528" t="s">
        <v>550</v>
      </c>
      <c r="D528" t="s">
        <v>26</v>
      </c>
      <c r="E528" s="38">
        <v>42679</v>
      </c>
      <c r="F528" t="s">
        <v>139</v>
      </c>
      <c r="G528" t="s">
        <v>26</v>
      </c>
      <c r="H528" t="s">
        <v>750</v>
      </c>
      <c r="I528" t="s">
        <v>139</v>
      </c>
      <c r="J528" t="b">
        <v>0</v>
      </c>
      <c r="K528" t="b">
        <v>0</v>
      </c>
      <c r="L528" t="b">
        <v>0</v>
      </c>
      <c r="M528" s="38">
        <v>42679</v>
      </c>
      <c r="N528">
        <v>0.5</v>
      </c>
      <c r="O528">
        <v>1</v>
      </c>
      <c r="P528">
        <v>0</v>
      </c>
      <c r="Q528">
        <v>1</v>
      </c>
    </row>
    <row r="529" spans="1:17" x14ac:dyDescent="0.3">
      <c r="A529" t="s">
        <v>1059</v>
      </c>
      <c r="B529" t="s">
        <v>131</v>
      </c>
      <c r="C529" t="s">
        <v>26</v>
      </c>
      <c r="D529" t="s">
        <v>26</v>
      </c>
      <c r="E529" s="38">
        <v>42678</v>
      </c>
      <c r="F529" t="s">
        <v>138</v>
      </c>
      <c r="G529" t="s">
        <v>26</v>
      </c>
      <c r="H529" t="s">
        <v>760</v>
      </c>
      <c r="I529" t="s">
        <v>138</v>
      </c>
      <c r="J529" t="b">
        <v>0</v>
      </c>
      <c r="K529" t="b">
        <v>0</v>
      </c>
      <c r="L529" t="b">
        <v>0</v>
      </c>
      <c r="N529">
        <v>1</v>
      </c>
      <c r="O529">
        <v>0</v>
      </c>
      <c r="P529">
        <v>0</v>
      </c>
      <c r="Q529">
        <v>0</v>
      </c>
    </row>
    <row r="530" spans="1:17" x14ac:dyDescent="0.3">
      <c r="A530" t="s">
        <v>1060</v>
      </c>
      <c r="B530" t="s">
        <v>52</v>
      </c>
      <c r="C530" t="s">
        <v>23</v>
      </c>
      <c r="D530" t="s">
        <v>23</v>
      </c>
      <c r="E530" s="38">
        <v>42679</v>
      </c>
      <c r="F530" t="s">
        <v>64</v>
      </c>
      <c r="G530" t="s">
        <v>20</v>
      </c>
      <c r="J530" t="b">
        <v>0</v>
      </c>
      <c r="K530" t="b">
        <v>1</v>
      </c>
      <c r="L530" t="b">
        <v>1</v>
      </c>
      <c r="N530">
        <v>1</v>
      </c>
      <c r="O530">
        <v>0</v>
      </c>
      <c r="P530">
        <v>0</v>
      </c>
      <c r="Q530">
        <v>0</v>
      </c>
    </row>
    <row r="531" spans="1:17" x14ac:dyDescent="0.3">
      <c r="A531" t="s">
        <v>1061</v>
      </c>
      <c r="B531" t="s">
        <v>46</v>
      </c>
      <c r="C531" t="s">
        <v>20</v>
      </c>
      <c r="D531" t="s">
        <v>23</v>
      </c>
      <c r="E531" s="38">
        <v>42675</v>
      </c>
      <c r="F531" t="s">
        <v>148</v>
      </c>
      <c r="G531" t="s">
        <v>23</v>
      </c>
      <c r="H531" t="s">
        <v>754</v>
      </c>
      <c r="I531" t="s">
        <v>148</v>
      </c>
      <c r="J531" t="b">
        <v>1</v>
      </c>
      <c r="K531" t="b">
        <v>1</v>
      </c>
      <c r="L531" t="b">
        <v>0</v>
      </c>
      <c r="M531" s="38">
        <v>42656</v>
      </c>
      <c r="N531">
        <v>1</v>
      </c>
      <c r="O531">
        <v>0</v>
      </c>
      <c r="P531">
        <v>0</v>
      </c>
      <c r="Q531">
        <v>0</v>
      </c>
    </row>
    <row r="532" spans="1:17" x14ac:dyDescent="0.3">
      <c r="A532" t="s">
        <v>1062</v>
      </c>
      <c r="B532" t="s">
        <v>99</v>
      </c>
      <c r="C532" t="s">
        <v>24</v>
      </c>
      <c r="D532" t="s">
        <v>21</v>
      </c>
      <c r="E532" s="38">
        <v>42677</v>
      </c>
      <c r="F532" t="s">
        <v>167</v>
      </c>
      <c r="G532" t="s">
        <v>21</v>
      </c>
      <c r="J532" t="b">
        <v>0</v>
      </c>
      <c r="K532" t="b">
        <v>1</v>
      </c>
      <c r="L532" t="b">
        <v>1</v>
      </c>
      <c r="N532">
        <v>1</v>
      </c>
      <c r="O532">
        <v>0</v>
      </c>
      <c r="P532">
        <v>0</v>
      </c>
      <c r="Q532">
        <v>0</v>
      </c>
    </row>
    <row r="533" spans="1:17" x14ac:dyDescent="0.3">
      <c r="A533" t="s">
        <v>381</v>
      </c>
      <c r="B533" t="s">
        <v>122</v>
      </c>
      <c r="C533" t="s">
        <v>23</v>
      </c>
      <c r="D533" t="s">
        <v>23</v>
      </c>
      <c r="E533" s="38">
        <v>42679</v>
      </c>
      <c r="F533" t="s">
        <v>171</v>
      </c>
      <c r="G533" t="s">
        <v>23</v>
      </c>
      <c r="H533" t="s">
        <v>746</v>
      </c>
      <c r="I533" t="s">
        <v>171</v>
      </c>
      <c r="J533" t="b">
        <v>1</v>
      </c>
      <c r="K533" t="b">
        <v>0</v>
      </c>
      <c r="L533" t="b">
        <v>0</v>
      </c>
      <c r="M533" s="38">
        <v>42679</v>
      </c>
      <c r="N533">
        <v>0.33</v>
      </c>
      <c r="O533">
        <v>1</v>
      </c>
      <c r="P533">
        <v>1</v>
      </c>
      <c r="Q533">
        <v>1</v>
      </c>
    </row>
    <row r="534" spans="1:17" x14ac:dyDescent="0.3">
      <c r="A534" t="s">
        <v>1063</v>
      </c>
      <c r="B534" t="s">
        <v>100</v>
      </c>
      <c r="C534" t="s">
        <v>24</v>
      </c>
      <c r="D534" t="s">
        <v>21</v>
      </c>
      <c r="E534" s="38">
        <v>42677</v>
      </c>
      <c r="F534" t="s">
        <v>170</v>
      </c>
      <c r="G534" t="s">
        <v>21</v>
      </c>
      <c r="J534" t="b">
        <v>0</v>
      </c>
      <c r="K534" t="b">
        <v>1</v>
      </c>
      <c r="L534" t="b">
        <v>0</v>
      </c>
      <c r="N534">
        <v>1</v>
      </c>
      <c r="O534">
        <v>0</v>
      </c>
      <c r="P534">
        <v>0</v>
      </c>
      <c r="Q534">
        <v>0</v>
      </c>
    </row>
    <row r="535" spans="1:17" x14ac:dyDescent="0.3">
      <c r="A535" t="s">
        <v>430</v>
      </c>
      <c r="D535" t="s">
        <v>26</v>
      </c>
      <c r="E535" s="38">
        <v>42675</v>
      </c>
      <c r="F535" t="s">
        <v>138</v>
      </c>
      <c r="G535" t="s">
        <v>26</v>
      </c>
      <c r="H535" t="s">
        <v>749</v>
      </c>
      <c r="I535" t="s">
        <v>138</v>
      </c>
      <c r="J535" t="b">
        <v>1</v>
      </c>
      <c r="K535" t="b">
        <v>0</v>
      </c>
      <c r="L535" t="b">
        <v>0</v>
      </c>
      <c r="M535" s="38">
        <v>42675</v>
      </c>
      <c r="N535">
        <v>1</v>
      </c>
      <c r="O535">
        <v>1</v>
      </c>
      <c r="P535">
        <v>0</v>
      </c>
      <c r="Q535">
        <v>0</v>
      </c>
    </row>
    <row r="536" spans="1:17" x14ac:dyDescent="0.3">
      <c r="A536" t="s">
        <v>516</v>
      </c>
      <c r="B536" t="s">
        <v>83</v>
      </c>
      <c r="C536" t="s">
        <v>25</v>
      </c>
      <c r="D536" t="s">
        <v>25</v>
      </c>
      <c r="E536" s="38">
        <v>42690</v>
      </c>
      <c r="F536" t="s">
        <v>136</v>
      </c>
      <c r="G536" t="s">
        <v>25</v>
      </c>
      <c r="H536" t="s">
        <v>742</v>
      </c>
      <c r="I536" t="s">
        <v>321</v>
      </c>
      <c r="J536" t="b">
        <v>1</v>
      </c>
      <c r="K536" t="b">
        <v>1</v>
      </c>
      <c r="L536" t="b">
        <v>1</v>
      </c>
      <c r="M536" s="38">
        <v>42690</v>
      </c>
      <c r="N536">
        <v>0.2</v>
      </c>
      <c r="O536">
        <v>0</v>
      </c>
      <c r="P536">
        <v>0</v>
      </c>
      <c r="Q536">
        <v>0</v>
      </c>
    </row>
    <row r="537" spans="1:17" x14ac:dyDescent="0.3">
      <c r="A537" t="s">
        <v>599</v>
      </c>
      <c r="B537" t="s">
        <v>77</v>
      </c>
      <c r="C537" t="s">
        <v>20</v>
      </c>
      <c r="D537" t="s">
        <v>20</v>
      </c>
      <c r="E537" s="38">
        <v>42670</v>
      </c>
      <c r="H537" t="s">
        <v>742</v>
      </c>
      <c r="I537" t="s">
        <v>265</v>
      </c>
      <c r="J537" t="b">
        <v>0</v>
      </c>
      <c r="K537" t="b">
        <v>1</v>
      </c>
      <c r="L537" t="b">
        <v>1</v>
      </c>
      <c r="M537" s="38">
        <v>42690</v>
      </c>
      <c r="N537">
        <v>0.2</v>
      </c>
      <c r="O537">
        <v>0</v>
      </c>
      <c r="P537">
        <v>0</v>
      </c>
      <c r="Q537">
        <v>0</v>
      </c>
    </row>
    <row r="538" spans="1:17" x14ac:dyDescent="0.3">
      <c r="A538" t="s">
        <v>1064</v>
      </c>
      <c r="B538" t="s">
        <v>122</v>
      </c>
      <c r="C538" t="s">
        <v>23</v>
      </c>
      <c r="D538" t="s">
        <v>23</v>
      </c>
      <c r="E538" s="38">
        <v>42686</v>
      </c>
      <c r="F538" t="s">
        <v>148</v>
      </c>
      <c r="G538" t="s">
        <v>23</v>
      </c>
      <c r="H538" t="s">
        <v>754</v>
      </c>
      <c r="I538" t="s">
        <v>148</v>
      </c>
      <c r="J538" t="b">
        <v>0</v>
      </c>
      <c r="K538" t="b">
        <v>1</v>
      </c>
      <c r="L538" t="b">
        <v>0</v>
      </c>
      <c r="N538">
        <v>1</v>
      </c>
      <c r="O538">
        <v>0</v>
      </c>
      <c r="P538">
        <v>0</v>
      </c>
      <c r="Q538">
        <v>0</v>
      </c>
    </row>
    <row r="539" spans="1:17" x14ac:dyDescent="0.3">
      <c r="A539" t="s">
        <v>1065</v>
      </c>
      <c r="B539" t="s">
        <v>47</v>
      </c>
      <c r="C539" t="s">
        <v>20</v>
      </c>
      <c r="D539" t="s">
        <v>20</v>
      </c>
      <c r="E539" s="38">
        <v>42688</v>
      </c>
      <c r="H539" t="s">
        <v>752</v>
      </c>
      <c r="I539" t="s">
        <v>265</v>
      </c>
      <c r="J539" t="b">
        <v>0</v>
      </c>
      <c r="K539" t="b">
        <v>1</v>
      </c>
      <c r="L539" t="b">
        <v>0</v>
      </c>
      <c r="N539">
        <v>1</v>
      </c>
      <c r="O539">
        <v>0</v>
      </c>
      <c r="P539">
        <v>0</v>
      </c>
      <c r="Q539">
        <v>0</v>
      </c>
    </row>
    <row r="540" spans="1:17" x14ac:dyDescent="0.3">
      <c r="A540" t="s">
        <v>689</v>
      </c>
      <c r="B540" t="s">
        <v>124</v>
      </c>
      <c r="C540" t="s">
        <v>23</v>
      </c>
      <c r="D540" t="s">
        <v>23</v>
      </c>
      <c r="E540" s="38">
        <v>42663</v>
      </c>
      <c r="F540" t="s">
        <v>148</v>
      </c>
      <c r="G540" t="s">
        <v>23</v>
      </c>
      <c r="H540" t="s">
        <v>756</v>
      </c>
      <c r="I540" t="s">
        <v>148</v>
      </c>
      <c r="J540" t="b">
        <v>1</v>
      </c>
      <c r="K540" t="b">
        <v>0</v>
      </c>
      <c r="L540" t="b">
        <v>0</v>
      </c>
      <c r="M540" s="38">
        <v>42684</v>
      </c>
      <c r="N540">
        <v>0.5</v>
      </c>
      <c r="O540">
        <v>0</v>
      </c>
      <c r="P540">
        <v>0</v>
      </c>
      <c r="Q540">
        <v>0</v>
      </c>
    </row>
    <row r="541" spans="1:17" x14ac:dyDescent="0.3">
      <c r="A541" t="s">
        <v>504</v>
      </c>
      <c r="B541" t="s">
        <v>118</v>
      </c>
      <c r="C541" t="s">
        <v>22</v>
      </c>
      <c r="D541" t="s">
        <v>26</v>
      </c>
      <c r="E541" s="38">
        <v>42668</v>
      </c>
      <c r="F541" t="s">
        <v>150</v>
      </c>
      <c r="G541" t="s">
        <v>22</v>
      </c>
      <c r="H541" t="s">
        <v>742</v>
      </c>
      <c r="I541" t="s">
        <v>150</v>
      </c>
      <c r="J541" t="b">
        <v>0</v>
      </c>
      <c r="K541" t="b">
        <v>1</v>
      </c>
      <c r="L541" t="b">
        <v>1</v>
      </c>
      <c r="M541" s="38">
        <v>42682</v>
      </c>
      <c r="N541">
        <v>0.25</v>
      </c>
      <c r="O541">
        <v>0</v>
      </c>
      <c r="P541">
        <v>0</v>
      </c>
      <c r="Q541">
        <v>0</v>
      </c>
    </row>
    <row r="542" spans="1:17" x14ac:dyDescent="0.3">
      <c r="A542" t="s">
        <v>491</v>
      </c>
      <c r="D542" t="s">
        <v>21</v>
      </c>
      <c r="E542" s="38">
        <v>42689</v>
      </c>
      <c r="F542" t="s">
        <v>160</v>
      </c>
      <c r="G542" t="s">
        <v>21</v>
      </c>
      <c r="H542" t="s">
        <v>750</v>
      </c>
      <c r="I542" t="s">
        <v>160</v>
      </c>
      <c r="J542" t="b">
        <v>1</v>
      </c>
      <c r="K542" t="b">
        <v>0</v>
      </c>
      <c r="L542" t="b">
        <v>0</v>
      </c>
      <c r="M542" s="38">
        <v>42689</v>
      </c>
      <c r="N542">
        <v>1</v>
      </c>
      <c r="O542">
        <v>1</v>
      </c>
      <c r="P542">
        <v>0</v>
      </c>
      <c r="Q542">
        <v>1</v>
      </c>
    </row>
    <row r="543" spans="1:17" x14ac:dyDescent="0.3">
      <c r="A543" t="s">
        <v>1066</v>
      </c>
      <c r="B543" t="s">
        <v>93</v>
      </c>
      <c r="C543" t="s">
        <v>23</v>
      </c>
      <c r="D543" t="s">
        <v>23</v>
      </c>
      <c r="E543" s="38">
        <v>42690</v>
      </c>
      <c r="F543" t="s">
        <v>148</v>
      </c>
      <c r="G543" t="s">
        <v>23</v>
      </c>
      <c r="H543" t="s">
        <v>754</v>
      </c>
      <c r="I543" t="s">
        <v>148</v>
      </c>
      <c r="J543" t="b">
        <v>1</v>
      </c>
      <c r="K543" t="b">
        <v>1</v>
      </c>
      <c r="L543" t="b">
        <v>0</v>
      </c>
      <c r="N543">
        <v>1</v>
      </c>
      <c r="O543">
        <v>0</v>
      </c>
      <c r="P543">
        <v>0</v>
      </c>
      <c r="Q543">
        <v>0</v>
      </c>
    </row>
    <row r="544" spans="1:17" x14ac:dyDescent="0.3">
      <c r="A544" t="s">
        <v>1067</v>
      </c>
      <c r="B544" t="s">
        <v>45</v>
      </c>
      <c r="C544" t="s">
        <v>20</v>
      </c>
      <c r="D544" t="s">
        <v>20</v>
      </c>
      <c r="E544" s="38">
        <v>42688</v>
      </c>
      <c r="J544" t="b">
        <v>1</v>
      </c>
      <c r="K544" t="b">
        <v>0</v>
      </c>
      <c r="L544" t="b">
        <v>0</v>
      </c>
      <c r="M544" s="38">
        <v>42614</v>
      </c>
      <c r="N544">
        <v>0.5</v>
      </c>
      <c r="O544">
        <v>0</v>
      </c>
      <c r="P544">
        <v>0</v>
      </c>
      <c r="Q544">
        <v>0</v>
      </c>
    </row>
    <row r="545" spans="1:17" x14ac:dyDescent="0.3">
      <c r="A545" t="s">
        <v>398</v>
      </c>
      <c r="B545" t="s">
        <v>160</v>
      </c>
      <c r="D545" t="s">
        <v>21</v>
      </c>
      <c r="E545" s="38">
        <v>42689</v>
      </c>
      <c r="F545" t="s">
        <v>160</v>
      </c>
      <c r="G545" t="s">
        <v>21</v>
      </c>
      <c r="H545" t="s">
        <v>750</v>
      </c>
      <c r="I545" t="s">
        <v>160</v>
      </c>
      <c r="J545" t="b">
        <v>0</v>
      </c>
      <c r="K545" t="b">
        <v>0</v>
      </c>
      <c r="L545" t="b">
        <v>0</v>
      </c>
      <c r="M545" s="38">
        <v>42689</v>
      </c>
      <c r="N545">
        <v>1</v>
      </c>
      <c r="O545">
        <v>1</v>
      </c>
      <c r="P545">
        <v>0</v>
      </c>
      <c r="Q545">
        <v>1</v>
      </c>
    </row>
    <row r="546" spans="1:17" x14ac:dyDescent="0.3">
      <c r="A546" t="s">
        <v>490</v>
      </c>
      <c r="B546" t="s">
        <v>45</v>
      </c>
      <c r="C546" t="s">
        <v>20</v>
      </c>
      <c r="D546" t="s">
        <v>20</v>
      </c>
      <c r="E546" s="38">
        <v>42646</v>
      </c>
      <c r="F546" t="s">
        <v>152</v>
      </c>
      <c r="G546" t="s">
        <v>20</v>
      </c>
      <c r="J546" t="b">
        <v>0</v>
      </c>
      <c r="K546" t="b">
        <v>1</v>
      </c>
      <c r="L546" t="b">
        <v>1</v>
      </c>
      <c r="M546" s="38">
        <v>42685</v>
      </c>
      <c r="N546">
        <v>0.2</v>
      </c>
      <c r="O546">
        <v>0</v>
      </c>
      <c r="P546">
        <v>0</v>
      </c>
      <c r="Q546">
        <v>0</v>
      </c>
    </row>
    <row r="547" spans="1:17" x14ac:dyDescent="0.3">
      <c r="A547" t="s">
        <v>662</v>
      </c>
      <c r="D547" t="s">
        <v>21</v>
      </c>
      <c r="E547" s="38">
        <v>42668</v>
      </c>
      <c r="F547" t="s">
        <v>170</v>
      </c>
      <c r="G547" t="s">
        <v>21</v>
      </c>
      <c r="H547" t="s">
        <v>742</v>
      </c>
      <c r="I547" t="s">
        <v>767</v>
      </c>
      <c r="J547" t="b">
        <v>1</v>
      </c>
      <c r="K547" t="b">
        <v>1</v>
      </c>
      <c r="L547" t="b">
        <v>1</v>
      </c>
      <c r="M547" s="38">
        <v>42689</v>
      </c>
      <c r="N547">
        <v>0.25</v>
      </c>
      <c r="O547">
        <v>0</v>
      </c>
      <c r="P547">
        <v>0</v>
      </c>
      <c r="Q547">
        <v>0</v>
      </c>
    </row>
    <row r="548" spans="1:17" x14ac:dyDescent="0.3">
      <c r="A548" t="s">
        <v>1068</v>
      </c>
      <c r="B548" t="s">
        <v>54</v>
      </c>
      <c r="C548" t="s">
        <v>22</v>
      </c>
      <c r="D548" t="s">
        <v>26</v>
      </c>
      <c r="E548" s="38">
        <v>42679</v>
      </c>
      <c r="H548" t="s">
        <v>742</v>
      </c>
      <c r="I548" t="s">
        <v>146</v>
      </c>
      <c r="J548" t="b">
        <v>0</v>
      </c>
      <c r="K548" t="b">
        <v>1</v>
      </c>
      <c r="L548" t="b">
        <v>1</v>
      </c>
      <c r="N548">
        <v>1</v>
      </c>
      <c r="O548">
        <v>0</v>
      </c>
      <c r="P548">
        <v>0</v>
      </c>
      <c r="Q548">
        <v>0</v>
      </c>
    </row>
    <row r="549" spans="1:17" x14ac:dyDescent="0.3">
      <c r="A549" t="s">
        <v>1069</v>
      </c>
      <c r="B549" t="s">
        <v>127</v>
      </c>
      <c r="C549" t="s">
        <v>21</v>
      </c>
      <c r="D549" t="s">
        <v>21</v>
      </c>
      <c r="E549" s="38">
        <v>42676</v>
      </c>
      <c r="F549" t="s">
        <v>145</v>
      </c>
      <c r="G549" t="s">
        <v>21</v>
      </c>
      <c r="J549" t="b">
        <v>0</v>
      </c>
      <c r="K549" t="b">
        <v>1</v>
      </c>
      <c r="L549" t="b">
        <v>0</v>
      </c>
      <c r="N549">
        <v>1</v>
      </c>
      <c r="O549">
        <v>0</v>
      </c>
      <c r="P549">
        <v>0</v>
      </c>
      <c r="Q549">
        <v>0</v>
      </c>
    </row>
    <row r="550" spans="1:17" x14ac:dyDescent="0.3">
      <c r="A550" t="s">
        <v>1070</v>
      </c>
      <c r="B550" t="s">
        <v>77</v>
      </c>
      <c r="C550" t="s">
        <v>20</v>
      </c>
      <c r="D550" t="s">
        <v>20</v>
      </c>
      <c r="E550" s="38">
        <v>42679</v>
      </c>
      <c r="H550" t="s">
        <v>756</v>
      </c>
      <c r="I550" t="s">
        <v>265</v>
      </c>
      <c r="J550" t="b">
        <v>0</v>
      </c>
      <c r="K550" t="b">
        <v>1</v>
      </c>
      <c r="L550" t="b">
        <v>0</v>
      </c>
      <c r="N550">
        <v>1</v>
      </c>
      <c r="O550">
        <v>0</v>
      </c>
      <c r="P550">
        <v>0</v>
      </c>
      <c r="Q550">
        <v>0</v>
      </c>
    </row>
    <row r="551" spans="1:17" x14ac:dyDescent="0.3">
      <c r="A551" t="s">
        <v>688</v>
      </c>
      <c r="B551" t="s">
        <v>124</v>
      </c>
      <c r="C551" t="s">
        <v>23</v>
      </c>
      <c r="D551" t="s">
        <v>23</v>
      </c>
      <c r="E551" s="38">
        <v>42675</v>
      </c>
      <c r="F551" t="s">
        <v>163</v>
      </c>
      <c r="G551" t="s">
        <v>23</v>
      </c>
      <c r="H551" t="s">
        <v>750</v>
      </c>
      <c r="I551" t="s">
        <v>163</v>
      </c>
      <c r="J551" t="b">
        <v>1</v>
      </c>
      <c r="K551" t="b">
        <v>0</v>
      </c>
      <c r="L551" t="b">
        <v>0</v>
      </c>
      <c r="M551" s="38">
        <v>42675</v>
      </c>
      <c r="N551">
        <v>0.5</v>
      </c>
      <c r="O551">
        <v>1</v>
      </c>
      <c r="P551">
        <v>0</v>
      </c>
      <c r="Q551">
        <v>1</v>
      </c>
    </row>
    <row r="552" spans="1:17" x14ac:dyDescent="0.3">
      <c r="A552" t="s">
        <v>1071</v>
      </c>
      <c r="B552" t="s">
        <v>80</v>
      </c>
      <c r="C552" t="s">
        <v>23</v>
      </c>
      <c r="D552" t="s">
        <v>23</v>
      </c>
      <c r="E552" s="38">
        <v>42686</v>
      </c>
      <c r="J552" t="b">
        <v>0</v>
      </c>
      <c r="K552" t="b">
        <v>1</v>
      </c>
      <c r="L552" t="b">
        <v>0</v>
      </c>
      <c r="N552">
        <v>1</v>
      </c>
      <c r="O552">
        <v>0</v>
      </c>
      <c r="P552">
        <v>0</v>
      </c>
      <c r="Q552">
        <v>0</v>
      </c>
    </row>
    <row r="553" spans="1:17" x14ac:dyDescent="0.3">
      <c r="A553" t="s">
        <v>598</v>
      </c>
      <c r="B553" t="s">
        <v>109</v>
      </c>
      <c r="C553" t="s">
        <v>24</v>
      </c>
      <c r="D553" t="s">
        <v>21</v>
      </c>
      <c r="E553" s="38">
        <v>42675</v>
      </c>
      <c r="F553" t="s">
        <v>160</v>
      </c>
      <c r="G553" t="s">
        <v>21</v>
      </c>
      <c r="H553" t="s">
        <v>750</v>
      </c>
      <c r="I553" t="s">
        <v>160</v>
      </c>
      <c r="J553" t="b">
        <v>1</v>
      </c>
      <c r="K553" t="b">
        <v>0</v>
      </c>
      <c r="L553" t="b">
        <v>0</v>
      </c>
      <c r="M553" s="38">
        <v>42675</v>
      </c>
      <c r="N553">
        <v>1</v>
      </c>
      <c r="O553">
        <v>1</v>
      </c>
      <c r="P553">
        <v>0</v>
      </c>
      <c r="Q553">
        <v>1</v>
      </c>
    </row>
    <row r="554" spans="1:17" x14ac:dyDescent="0.3">
      <c r="A554" t="s">
        <v>1072</v>
      </c>
      <c r="B554" t="s">
        <v>89</v>
      </c>
      <c r="C554" t="s">
        <v>21</v>
      </c>
      <c r="D554" t="s">
        <v>21</v>
      </c>
      <c r="E554" s="38">
        <v>42675</v>
      </c>
      <c r="F554" t="s">
        <v>162</v>
      </c>
      <c r="G554" t="s">
        <v>21</v>
      </c>
      <c r="H554" t="s">
        <v>760</v>
      </c>
      <c r="I554" t="s">
        <v>162</v>
      </c>
      <c r="J554" t="b">
        <v>0</v>
      </c>
      <c r="K554" t="b">
        <v>0</v>
      </c>
      <c r="L554" t="b">
        <v>0</v>
      </c>
      <c r="N554">
        <v>1</v>
      </c>
      <c r="O554">
        <v>0</v>
      </c>
      <c r="P554">
        <v>0</v>
      </c>
      <c r="Q554">
        <v>0</v>
      </c>
    </row>
    <row r="555" spans="1:17" x14ac:dyDescent="0.3">
      <c r="A555" t="s">
        <v>1073</v>
      </c>
      <c r="B555" t="s">
        <v>95</v>
      </c>
      <c r="C555" t="s">
        <v>23</v>
      </c>
      <c r="D555" t="s">
        <v>23</v>
      </c>
      <c r="E555" s="38">
        <v>42679</v>
      </c>
      <c r="J555" t="b">
        <v>0</v>
      </c>
      <c r="K555" t="b">
        <v>1</v>
      </c>
      <c r="L555" t="b">
        <v>1</v>
      </c>
      <c r="N555">
        <v>1</v>
      </c>
      <c r="O555">
        <v>0</v>
      </c>
      <c r="P555">
        <v>0</v>
      </c>
      <c r="Q555">
        <v>0</v>
      </c>
    </row>
    <row r="556" spans="1:17" x14ac:dyDescent="0.3">
      <c r="A556" t="s">
        <v>1074</v>
      </c>
      <c r="B556" t="s">
        <v>89</v>
      </c>
      <c r="C556" t="s">
        <v>21</v>
      </c>
      <c r="D556" t="s">
        <v>21</v>
      </c>
      <c r="E556" s="38">
        <v>42676</v>
      </c>
      <c r="F556" t="s">
        <v>145</v>
      </c>
      <c r="G556" t="s">
        <v>21</v>
      </c>
      <c r="J556" t="b">
        <v>0</v>
      </c>
      <c r="K556" t="b">
        <v>1</v>
      </c>
      <c r="L556" t="b">
        <v>1</v>
      </c>
      <c r="N556">
        <v>0.5</v>
      </c>
      <c r="O556">
        <v>0</v>
      </c>
      <c r="P556">
        <v>0</v>
      </c>
      <c r="Q556">
        <v>0</v>
      </c>
    </row>
    <row r="557" spans="1:17" x14ac:dyDescent="0.3">
      <c r="A557" t="s">
        <v>345</v>
      </c>
      <c r="D557" t="s">
        <v>22</v>
      </c>
      <c r="E557" s="38">
        <v>42665</v>
      </c>
      <c r="H557" t="s">
        <v>742</v>
      </c>
      <c r="J557" t="b">
        <v>0</v>
      </c>
      <c r="K557" t="b">
        <v>1</v>
      </c>
      <c r="L557" t="b">
        <v>1</v>
      </c>
      <c r="M557" s="38">
        <v>42679</v>
      </c>
      <c r="N557">
        <v>0.2</v>
      </c>
      <c r="O557">
        <v>0</v>
      </c>
      <c r="P557">
        <v>0</v>
      </c>
      <c r="Q557">
        <v>0</v>
      </c>
    </row>
    <row r="558" spans="1:17" x14ac:dyDescent="0.3">
      <c r="A558" t="s">
        <v>1075</v>
      </c>
      <c r="B558" t="s">
        <v>80</v>
      </c>
      <c r="C558" t="s">
        <v>23</v>
      </c>
      <c r="D558" t="s">
        <v>23</v>
      </c>
      <c r="E558" s="38">
        <v>42679</v>
      </c>
      <c r="F558" t="s">
        <v>163</v>
      </c>
      <c r="G558" t="s">
        <v>23</v>
      </c>
      <c r="H558" t="s">
        <v>742</v>
      </c>
      <c r="I558" t="s">
        <v>163</v>
      </c>
      <c r="J558" t="b">
        <v>1</v>
      </c>
      <c r="K558" t="b">
        <v>1</v>
      </c>
      <c r="L558" t="b">
        <v>1</v>
      </c>
      <c r="N558">
        <v>1</v>
      </c>
      <c r="O558">
        <v>0</v>
      </c>
      <c r="P558">
        <v>0</v>
      </c>
      <c r="Q558">
        <v>0</v>
      </c>
    </row>
    <row r="559" spans="1:17" x14ac:dyDescent="0.3">
      <c r="A559" t="s">
        <v>1076</v>
      </c>
      <c r="B559" t="s">
        <v>45</v>
      </c>
      <c r="C559" t="s">
        <v>20</v>
      </c>
      <c r="D559" t="s">
        <v>20</v>
      </c>
      <c r="E559" s="38">
        <v>42679</v>
      </c>
      <c r="F559" t="s">
        <v>140</v>
      </c>
      <c r="G559" t="s">
        <v>20</v>
      </c>
      <c r="J559" t="b">
        <v>0</v>
      </c>
      <c r="K559" t="b">
        <v>1</v>
      </c>
      <c r="L559" t="b">
        <v>1</v>
      </c>
      <c r="N559">
        <v>1</v>
      </c>
      <c r="O559">
        <v>0</v>
      </c>
      <c r="P559">
        <v>0</v>
      </c>
      <c r="Q559">
        <v>0</v>
      </c>
    </row>
    <row r="560" spans="1:17" x14ac:dyDescent="0.3">
      <c r="A560" t="s">
        <v>670</v>
      </c>
      <c r="B560" t="s">
        <v>100</v>
      </c>
      <c r="C560" t="s">
        <v>24</v>
      </c>
      <c r="D560" t="s">
        <v>21</v>
      </c>
      <c r="E560" s="38">
        <v>42679</v>
      </c>
      <c r="F560" t="s">
        <v>145</v>
      </c>
      <c r="G560" t="s">
        <v>21</v>
      </c>
      <c r="H560" t="s">
        <v>749</v>
      </c>
      <c r="I560" t="s">
        <v>145</v>
      </c>
      <c r="J560" t="b">
        <v>1</v>
      </c>
      <c r="K560" t="b">
        <v>0</v>
      </c>
      <c r="L560" t="b">
        <v>0</v>
      </c>
      <c r="M560" s="38">
        <v>42679</v>
      </c>
      <c r="N560">
        <v>1</v>
      </c>
      <c r="O560">
        <v>1</v>
      </c>
      <c r="P560">
        <v>0</v>
      </c>
      <c r="Q560">
        <v>0</v>
      </c>
    </row>
    <row r="561" spans="1:17" x14ac:dyDescent="0.3">
      <c r="A561" t="s">
        <v>572</v>
      </c>
      <c r="D561" t="s">
        <v>22</v>
      </c>
      <c r="E561" s="38">
        <v>42662</v>
      </c>
      <c r="F561" t="s">
        <v>172</v>
      </c>
      <c r="G561" t="s">
        <v>22</v>
      </c>
      <c r="H561" t="s">
        <v>760</v>
      </c>
      <c r="I561" t="s">
        <v>172</v>
      </c>
      <c r="J561" t="b">
        <v>1</v>
      </c>
      <c r="K561" t="b">
        <v>0</v>
      </c>
      <c r="L561" t="b">
        <v>0</v>
      </c>
      <c r="M561" s="38">
        <v>42683</v>
      </c>
      <c r="N561">
        <v>0.25</v>
      </c>
      <c r="O561">
        <v>0</v>
      </c>
      <c r="P561">
        <v>0</v>
      </c>
      <c r="Q561">
        <v>0</v>
      </c>
    </row>
    <row r="562" spans="1:17" x14ac:dyDescent="0.3">
      <c r="A562" t="s">
        <v>1077</v>
      </c>
      <c r="B562" t="s">
        <v>130</v>
      </c>
      <c r="C562" t="s">
        <v>22</v>
      </c>
      <c r="D562" t="s">
        <v>22</v>
      </c>
      <c r="E562" s="38">
        <v>42679</v>
      </c>
      <c r="F562" t="s">
        <v>135</v>
      </c>
      <c r="G562" t="s">
        <v>22</v>
      </c>
      <c r="H562" t="s">
        <v>742</v>
      </c>
      <c r="I562" t="s">
        <v>135</v>
      </c>
      <c r="J562" t="b">
        <v>0</v>
      </c>
      <c r="K562" t="b">
        <v>1</v>
      </c>
      <c r="L562" t="b">
        <v>1</v>
      </c>
      <c r="N562">
        <v>0.5</v>
      </c>
      <c r="O562">
        <v>0</v>
      </c>
      <c r="P562">
        <v>0</v>
      </c>
      <c r="Q562">
        <v>0</v>
      </c>
    </row>
    <row r="563" spans="1:17" x14ac:dyDescent="0.3">
      <c r="A563" t="s">
        <v>584</v>
      </c>
      <c r="B563" t="s">
        <v>585</v>
      </c>
      <c r="C563" t="s">
        <v>23</v>
      </c>
      <c r="D563" t="s">
        <v>23</v>
      </c>
      <c r="E563" s="38">
        <v>42679</v>
      </c>
      <c r="F563" t="s">
        <v>169</v>
      </c>
      <c r="G563" t="s">
        <v>23</v>
      </c>
      <c r="H563" t="s">
        <v>750</v>
      </c>
      <c r="I563" t="s">
        <v>169</v>
      </c>
      <c r="J563" t="b">
        <v>1</v>
      </c>
      <c r="K563" t="b">
        <v>0</v>
      </c>
      <c r="L563" t="b">
        <v>0</v>
      </c>
      <c r="M563" s="38">
        <v>42679</v>
      </c>
      <c r="N563">
        <v>1</v>
      </c>
      <c r="O563">
        <v>1</v>
      </c>
      <c r="P563">
        <v>0</v>
      </c>
      <c r="Q563">
        <v>1</v>
      </c>
    </row>
    <row r="564" spans="1:17" x14ac:dyDescent="0.3">
      <c r="A564" t="s">
        <v>1078</v>
      </c>
      <c r="B564" t="s">
        <v>585</v>
      </c>
      <c r="C564" t="s">
        <v>23</v>
      </c>
      <c r="D564" t="s">
        <v>23</v>
      </c>
      <c r="E564" s="38">
        <v>42679</v>
      </c>
      <c r="F564" t="s">
        <v>169</v>
      </c>
      <c r="G564" t="s">
        <v>23</v>
      </c>
      <c r="H564" t="s">
        <v>754</v>
      </c>
      <c r="I564" t="s">
        <v>169</v>
      </c>
      <c r="J564" t="b">
        <v>0</v>
      </c>
      <c r="K564" t="b">
        <v>1</v>
      </c>
      <c r="L564" t="b">
        <v>0</v>
      </c>
      <c r="N564">
        <v>1</v>
      </c>
      <c r="O564">
        <v>0</v>
      </c>
      <c r="P564">
        <v>0</v>
      </c>
      <c r="Q564">
        <v>0</v>
      </c>
    </row>
    <row r="565" spans="1:17" x14ac:dyDescent="0.3">
      <c r="A565" t="s">
        <v>1079</v>
      </c>
      <c r="B565" t="s">
        <v>119</v>
      </c>
      <c r="C565" t="s">
        <v>26</v>
      </c>
      <c r="D565" t="s">
        <v>26</v>
      </c>
      <c r="E565" s="38">
        <v>42678</v>
      </c>
      <c r="J565" t="b">
        <v>0</v>
      </c>
      <c r="K565" t="b">
        <v>1</v>
      </c>
      <c r="L565" t="b">
        <v>0</v>
      </c>
      <c r="N565">
        <v>1</v>
      </c>
      <c r="O565">
        <v>0</v>
      </c>
      <c r="P565">
        <v>0</v>
      </c>
      <c r="Q565">
        <v>0</v>
      </c>
    </row>
    <row r="566" spans="1:17" x14ac:dyDescent="0.3">
      <c r="A566" t="s">
        <v>572</v>
      </c>
      <c r="D566" t="s">
        <v>22</v>
      </c>
      <c r="E566" s="38">
        <v>42661</v>
      </c>
      <c r="H566" t="s">
        <v>742</v>
      </c>
      <c r="J566" t="b">
        <v>0</v>
      </c>
      <c r="K566" t="b">
        <v>1</v>
      </c>
      <c r="L566" t="b">
        <v>1</v>
      </c>
      <c r="M566" s="38">
        <v>42683</v>
      </c>
      <c r="N566">
        <v>0.25</v>
      </c>
      <c r="O566">
        <v>0</v>
      </c>
      <c r="P566">
        <v>0</v>
      </c>
      <c r="Q566">
        <v>0</v>
      </c>
    </row>
    <row r="567" spans="1:17" x14ac:dyDescent="0.3">
      <c r="A567" t="s">
        <v>671</v>
      </c>
      <c r="B567" t="s">
        <v>93</v>
      </c>
      <c r="C567" t="s">
        <v>23</v>
      </c>
      <c r="D567" t="s">
        <v>23</v>
      </c>
      <c r="E567" s="38">
        <v>42674</v>
      </c>
      <c r="F567" t="s">
        <v>171</v>
      </c>
      <c r="G567" t="s">
        <v>23</v>
      </c>
      <c r="J567" t="b">
        <v>1</v>
      </c>
      <c r="K567" t="b">
        <v>1</v>
      </c>
      <c r="L567" t="b">
        <v>1</v>
      </c>
      <c r="M567" s="38">
        <v>42675</v>
      </c>
      <c r="N567">
        <v>0.5</v>
      </c>
      <c r="O567">
        <v>0</v>
      </c>
      <c r="P567">
        <v>0</v>
      </c>
      <c r="Q567">
        <v>0</v>
      </c>
    </row>
    <row r="568" spans="1:17" x14ac:dyDescent="0.3">
      <c r="A568" t="s">
        <v>582</v>
      </c>
      <c r="B568" t="s">
        <v>148</v>
      </c>
      <c r="D568" t="s">
        <v>23</v>
      </c>
      <c r="E568" s="38">
        <v>42690</v>
      </c>
      <c r="H568" t="s">
        <v>742</v>
      </c>
      <c r="I568" t="s">
        <v>148</v>
      </c>
      <c r="J568" t="b">
        <v>1</v>
      </c>
      <c r="K568" t="b">
        <v>1</v>
      </c>
      <c r="L568" t="b">
        <v>1</v>
      </c>
      <c r="M568" s="38">
        <v>42690</v>
      </c>
      <c r="N568">
        <v>0.5</v>
      </c>
      <c r="O568">
        <v>0</v>
      </c>
      <c r="P568">
        <v>0</v>
      </c>
      <c r="Q568">
        <v>0</v>
      </c>
    </row>
    <row r="569" spans="1:17" x14ac:dyDescent="0.3">
      <c r="A569" t="s">
        <v>1080</v>
      </c>
      <c r="B569" t="s">
        <v>106</v>
      </c>
      <c r="C569" t="s">
        <v>23</v>
      </c>
      <c r="D569" t="s">
        <v>23</v>
      </c>
      <c r="E569" s="38">
        <v>42684</v>
      </c>
      <c r="F569" t="s">
        <v>148</v>
      </c>
      <c r="G569" t="s">
        <v>23</v>
      </c>
      <c r="H569" t="s">
        <v>754</v>
      </c>
      <c r="I569" t="s">
        <v>148</v>
      </c>
      <c r="J569" t="b">
        <v>1</v>
      </c>
      <c r="K569" t="b">
        <v>1</v>
      </c>
      <c r="L569" t="b">
        <v>0</v>
      </c>
      <c r="N569">
        <v>1</v>
      </c>
      <c r="O569">
        <v>0</v>
      </c>
      <c r="P569">
        <v>0</v>
      </c>
      <c r="Q569">
        <v>0</v>
      </c>
    </row>
    <row r="570" spans="1:17" x14ac:dyDescent="0.3">
      <c r="A570" t="s">
        <v>773</v>
      </c>
      <c r="B570" t="s">
        <v>93</v>
      </c>
      <c r="C570" t="s">
        <v>23</v>
      </c>
      <c r="D570" t="s">
        <v>23</v>
      </c>
      <c r="E570" s="38">
        <v>42690</v>
      </c>
      <c r="F570" t="s">
        <v>163</v>
      </c>
      <c r="G570" t="s">
        <v>23</v>
      </c>
      <c r="H570" t="s">
        <v>742</v>
      </c>
      <c r="J570" t="b">
        <v>1</v>
      </c>
      <c r="K570" t="b">
        <v>1</v>
      </c>
      <c r="L570" t="b">
        <v>1</v>
      </c>
      <c r="M570" s="38">
        <v>42655</v>
      </c>
      <c r="N570">
        <v>0.5</v>
      </c>
      <c r="O570">
        <v>0</v>
      </c>
      <c r="P570">
        <v>0</v>
      </c>
      <c r="Q570">
        <v>0</v>
      </c>
    </row>
    <row r="571" spans="1:17" x14ac:dyDescent="0.3">
      <c r="A571" t="s">
        <v>727</v>
      </c>
      <c r="B571" t="s">
        <v>46</v>
      </c>
      <c r="C571" t="s">
        <v>20</v>
      </c>
      <c r="D571" t="s">
        <v>23</v>
      </c>
      <c r="E571" s="38">
        <v>42678</v>
      </c>
      <c r="F571" t="s">
        <v>141</v>
      </c>
      <c r="G571" t="s">
        <v>23</v>
      </c>
      <c r="H571" t="s">
        <v>750</v>
      </c>
      <c r="I571" t="s">
        <v>141</v>
      </c>
      <c r="J571" t="b">
        <v>1</v>
      </c>
      <c r="K571" t="b">
        <v>0</v>
      </c>
      <c r="L571" t="b">
        <v>0</v>
      </c>
      <c r="M571" s="38">
        <v>42678</v>
      </c>
      <c r="N571">
        <v>0.5</v>
      </c>
      <c r="O571">
        <v>1</v>
      </c>
      <c r="P571">
        <v>0</v>
      </c>
      <c r="Q571">
        <v>1</v>
      </c>
    </row>
    <row r="572" spans="1:17" x14ac:dyDescent="0.3">
      <c r="A572" t="s">
        <v>1081</v>
      </c>
      <c r="B572" t="s">
        <v>331</v>
      </c>
      <c r="C572" t="s">
        <v>26</v>
      </c>
      <c r="D572" t="s">
        <v>26</v>
      </c>
      <c r="E572" s="38">
        <v>42681</v>
      </c>
      <c r="F572" t="s">
        <v>146</v>
      </c>
      <c r="G572" t="s">
        <v>26</v>
      </c>
      <c r="H572" t="s">
        <v>754</v>
      </c>
      <c r="I572" t="s">
        <v>146</v>
      </c>
      <c r="J572" t="b">
        <v>0</v>
      </c>
      <c r="K572" t="b">
        <v>1</v>
      </c>
      <c r="L572" t="b">
        <v>0</v>
      </c>
      <c r="N572">
        <v>1</v>
      </c>
      <c r="O572">
        <v>0</v>
      </c>
      <c r="P572">
        <v>0</v>
      </c>
      <c r="Q572">
        <v>0</v>
      </c>
    </row>
    <row r="573" spans="1:17" x14ac:dyDescent="0.3">
      <c r="A573" t="s">
        <v>1082</v>
      </c>
      <c r="B573" t="s">
        <v>99</v>
      </c>
      <c r="C573" t="s">
        <v>24</v>
      </c>
      <c r="D573" t="s">
        <v>21</v>
      </c>
      <c r="E573" s="38">
        <v>42675</v>
      </c>
      <c r="F573" t="s">
        <v>167</v>
      </c>
      <c r="G573" t="s">
        <v>21</v>
      </c>
      <c r="J573" t="b">
        <v>0</v>
      </c>
      <c r="K573" t="b">
        <v>1</v>
      </c>
      <c r="L573" t="b">
        <v>0</v>
      </c>
      <c r="N573">
        <v>1</v>
      </c>
      <c r="O573">
        <v>0</v>
      </c>
      <c r="P573">
        <v>0</v>
      </c>
      <c r="Q573">
        <v>0</v>
      </c>
    </row>
    <row r="574" spans="1:17" x14ac:dyDescent="0.3">
      <c r="A574" t="s">
        <v>1083</v>
      </c>
      <c r="B574" t="s">
        <v>70</v>
      </c>
      <c r="C574" t="s">
        <v>20</v>
      </c>
      <c r="D574" t="s">
        <v>20</v>
      </c>
      <c r="E574" s="38">
        <v>42678</v>
      </c>
      <c r="F574" t="s">
        <v>149</v>
      </c>
      <c r="G574" t="s">
        <v>20</v>
      </c>
      <c r="H574" t="s">
        <v>762</v>
      </c>
      <c r="I574" t="s">
        <v>149</v>
      </c>
      <c r="J574" t="b">
        <v>0</v>
      </c>
      <c r="K574" t="b">
        <v>0</v>
      </c>
      <c r="L574" t="b">
        <v>0</v>
      </c>
      <c r="N574">
        <v>1</v>
      </c>
      <c r="O574">
        <v>0</v>
      </c>
      <c r="P574">
        <v>0</v>
      </c>
      <c r="Q574">
        <v>0</v>
      </c>
    </row>
    <row r="575" spans="1:17" x14ac:dyDescent="0.3">
      <c r="A575" t="s">
        <v>1084</v>
      </c>
      <c r="B575" t="s">
        <v>119</v>
      </c>
      <c r="C575" t="s">
        <v>26</v>
      </c>
      <c r="D575" t="s">
        <v>26</v>
      </c>
      <c r="E575" s="38">
        <v>42682</v>
      </c>
      <c r="F575" t="s">
        <v>151</v>
      </c>
      <c r="G575" t="s">
        <v>26</v>
      </c>
      <c r="H575" t="s">
        <v>754</v>
      </c>
      <c r="I575" t="s">
        <v>151</v>
      </c>
      <c r="J575" t="b">
        <v>1</v>
      </c>
      <c r="K575" t="b">
        <v>1</v>
      </c>
      <c r="L575" t="b">
        <v>0</v>
      </c>
      <c r="N575">
        <v>1</v>
      </c>
      <c r="O575">
        <v>0</v>
      </c>
      <c r="P575">
        <v>0</v>
      </c>
      <c r="Q575">
        <v>0</v>
      </c>
    </row>
    <row r="576" spans="1:17" x14ac:dyDescent="0.3">
      <c r="A576" t="s">
        <v>1085</v>
      </c>
      <c r="B576" t="s">
        <v>94</v>
      </c>
      <c r="C576" t="s">
        <v>20</v>
      </c>
      <c r="D576" t="s">
        <v>23</v>
      </c>
      <c r="E576" s="38">
        <v>42690</v>
      </c>
      <c r="F576" t="s">
        <v>171</v>
      </c>
      <c r="G576" t="s">
        <v>23</v>
      </c>
      <c r="H576" t="s">
        <v>742</v>
      </c>
      <c r="J576" t="b">
        <v>1</v>
      </c>
      <c r="K576" t="b">
        <v>1</v>
      </c>
      <c r="L576" t="b">
        <v>1</v>
      </c>
      <c r="N576">
        <v>1</v>
      </c>
      <c r="O576">
        <v>0</v>
      </c>
      <c r="P576">
        <v>0</v>
      </c>
      <c r="Q576">
        <v>0</v>
      </c>
    </row>
    <row r="577" spans="1:17" x14ac:dyDescent="0.3">
      <c r="A577" t="s">
        <v>423</v>
      </c>
      <c r="B577" t="s">
        <v>121</v>
      </c>
      <c r="C577" t="s">
        <v>26</v>
      </c>
      <c r="D577" t="s">
        <v>26</v>
      </c>
      <c r="E577" s="38">
        <v>42616</v>
      </c>
      <c r="H577" t="s">
        <v>742</v>
      </c>
      <c r="J577" t="b">
        <v>0</v>
      </c>
      <c r="K577" t="b">
        <v>1</v>
      </c>
      <c r="L577" t="b">
        <v>1</v>
      </c>
      <c r="M577" s="38">
        <v>42689</v>
      </c>
      <c r="N577">
        <v>0.17</v>
      </c>
      <c r="O577">
        <v>0</v>
      </c>
      <c r="P577">
        <v>0</v>
      </c>
      <c r="Q577">
        <v>0</v>
      </c>
    </row>
    <row r="578" spans="1:17" x14ac:dyDescent="0.3">
      <c r="A578" t="s">
        <v>950</v>
      </c>
      <c r="B578" t="s">
        <v>126</v>
      </c>
      <c r="C578" t="s">
        <v>25</v>
      </c>
      <c r="D578" t="s">
        <v>25</v>
      </c>
      <c r="E578" s="38">
        <v>42683</v>
      </c>
      <c r="F578" t="s">
        <v>156</v>
      </c>
      <c r="G578" t="s">
        <v>25</v>
      </c>
      <c r="H578" t="s">
        <v>742</v>
      </c>
      <c r="I578" t="s">
        <v>165</v>
      </c>
      <c r="J578" t="b">
        <v>1</v>
      </c>
      <c r="K578" t="b">
        <v>1</v>
      </c>
      <c r="L578" t="b">
        <v>1</v>
      </c>
      <c r="N578">
        <v>0.25</v>
      </c>
      <c r="O578">
        <v>0</v>
      </c>
      <c r="P578">
        <v>0</v>
      </c>
      <c r="Q578">
        <v>0</v>
      </c>
    </row>
    <row r="579" spans="1:17" x14ac:dyDescent="0.3">
      <c r="A579" t="s">
        <v>620</v>
      </c>
      <c r="B579" t="s">
        <v>113</v>
      </c>
      <c r="C579" t="s">
        <v>23</v>
      </c>
      <c r="D579" t="s">
        <v>23</v>
      </c>
      <c r="E579" s="38">
        <v>42685</v>
      </c>
      <c r="F579" t="s">
        <v>168</v>
      </c>
      <c r="G579" t="s">
        <v>23</v>
      </c>
      <c r="H579" t="s">
        <v>754</v>
      </c>
      <c r="I579" t="s">
        <v>168</v>
      </c>
      <c r="J579" t="b">
        <v>0</v>
      </c>
      <c r="K579" t="b">
        <v>1</v>
      </c>
      <c r="L579" t="b">
        <v>1</v>
      </c>
      <c r="M579" s="38">
        <v>42689</v>
      </c>
      <c r="N579">
        <v>0.33</v>
      </c>
      <c r="O579">
        <v>0</v>
      </c>
      <c r="P579">
        <v>0</v>
      </c>
      <c r="Q579">
        <v>0</v>
      </c>
    </row>
    <row r="580" spans="1:17" x14ac:dyDescent="0.3">
      <c r="A580" t="s">
        <v>516</v>
      </c>
      <c r="B580" t="s">
        <v>83</v>
      </c>
      <c r="C580" t="s">
        <v>25</v>
      </c>
      <c r="D580" t="s">
        <v>25</v>
      </c>
      <c r="E580" s="38">
        <v>42690</v>
      </c>
      <c r="F580" t="s">
        <v>136</v>
      </c>
      <c r="G580" t="s">
        <v>25</v>
      </c>
      <c r="H580" t="s">
        <v>771</v>
      </c>
      <c r="I580" t="s">
        <v>136</v>
      </c>
      <c r="J580" t="b">
        <v>1</v>
      </c>
      <c r="K580" t="b">
        <v>0</v>
      </c>
      <c r="L580" t="b">
        <v>0</v>
      </c>
      <c r="M580" s="38">
        <v>42690</v>
      </c>
      <c r="N580">
        <v>0.2</v>
      </c>
      <c r="O580">
        <v>1</v>
      </c>
      <c r="P580">
        <v>0</v>
      </c>
      <c r="Q580">
        <v>0</v>
      </c>
    </row>
    <row r="581" spans="1:17" x14ac:dyDescent="0.3">
      <c r="A581" t="s">
        <v>381</v>
      </c>
      <c r="B581" t="s">
        <v>122</v>
      </c>
      <c r="C581" t="s">
        <v>23</v>
      </c>
      <c r="D581" t="s">
        <v>23</v>
      </c>
      <c r="E581" s="38">
        <v>42658</v>
      </c>
      <c r="F581" t="s">
        <v>169</v>
      </c>
      <c r="G581" t="s">
        <v>23</v>
      </c>
      <c r="H581" t="s">
        <v>742</v>
      </c>
      <c r="I581" t="s">
        <v>169</v>
      </c>
      <c r="J581" t="b">
        <v>1</v>
      </c>
      <c r="K581" t="b">
        <v>1</v>
      </c>
      <c r="L581" t="b">
        <v>1</v>
      </c>
      <c r="M581" s="38">
        <v>42679</v>
      </c>
      <c r="N581">
        <v>0.33</v>
      </c>
      <c r="O581">
        <v>0</v>
      </c>
      <c r="P581">
        <v>0</v>
      </c>
      <c r="Q581">
        <v>0</v>
      </c>
    </row>
    <row r="582" spans="1:17" x14ac:dyDescent="0.3">
      <c r="A582" t="s">
        <v>1086</v>
      </c>
      <c r="D582" t="s">
        <v>26</v>
      </c>
      <c r="E582" s="38">
        <v>42688</v>
      </c>
      <c r="F582" t="s">
        <v>150</v>
      </c>
      <c r="G582" t="s">
        <v>22</v>
      </c>
      <c r="H582" t="s">
        <v>742</v>
      </c>
      <c r="I582" t="s">
        <v>150</v>
      </c>
      <c r="J582" t="b">
        <v>1</v>
      </c>
      <c r="K582" t="b">
        <v>1</v>
      </c>
      <c r="L582" t="b">
        <v>1</v>
      </c>
      <c r="N582">
        <v>1</v>
      </c>
      <c r="O582">
        <v>0</v>
      </c>
      <c r="P582">
        <v>0</v>
      </c>
      <c r="Q582">
        <v>0</v>
      </c>
    </row>
    <row r="583" spans="1:17" x14ac:dyDescent="0.3">
      <c r="A583" t="s">
        <v>1087</v>
      </c>
      <c r="D583" t="s">
        <v>26</v>
      </c>
      <c r="E583" s="38">
        <v>42690</v>
      </c>
      <c r="H583" t="s">
        <v>742</v>
      </c>
      <c r="I583" t="s">
        <v>265</v>
      </c>
      <c r="J583" t="b">
        <v>0</v>
      </c>
      <c r="K583" t="b">
        <v>1</v>
      </c>
      <c r="L583" t="b">
        <v>1</v>
      </c>
      <c r="N583">
        <v>1</v>
      </c>
      <c r="O583">
        <v>0</v>
      </c>
      <c r="P583">
        <v>0</v>
      </c>
      <c r="Q583">
        <v>0</v>
      </c>
    </row>
    <row r="584" spans="1:17" x14ac:dyDescent="0.3">
      <c r="A584" t="s">
        <v>1088</v>
      </c>
      <c r="B584" t="s">
        <v>61</v>
      </c>
      <c r="C584" t="s">
        <v>20</v>
      </c>
      <c r="D584" t="s">
        <v>20</v>
      </c>
      <c r="E584" s="38">
        <v>42688</v>
      </c>
      <c r="F584" t="s">
        <v>140</v>
      </c>
      <c r="G584" t="s">
        <v>20</v>
      </c>
      <c r="H584" t="s">
        <v>762</v>
      </c>
      <c r="I584" t="s">
        <v>140</v>
      </c>
      <c r="J584" t="b">
        <v>1</v>
      </c>
      <c r="K584" t="b">
        <v>0</v>
      </c>
      <c r="L584" t="b">
        <v>0</v>
      </c>
      <c r="N584">
        <v>1</v>
      </c>
      <c r="O584">
        <v>0</v>
      </c>
      <c r="P584">
        <v>0</v>
      </c>
      <c r="Q584">
        <v>0</v>
      </c>
    </row>
    <row r="585" spans="1:17" x14ac:dyDescent="0.3">
      <c r="A585" t="s">
        <v>631</v>
      </c>
      <c r="B585" t="s">
        <v>129</v>
      </c>
      <c r="C585" t="s">
        <v>20</v>
      </c>
      <c r="D585" t="s">
        <v>20</v>
      </c>
      <c r="E585" s="38">
        <v>42690</v>
      </c>
      <c r="F585" t="s">
        <v>147</v>
      </c>
      <c r="G585" t="s">
        <v>20</v>
      </c>
      <c r="H585" t="s">
        <v>749</v>
      </c>
      <c r="I585" t="s">
        <v>147</v>
      </c>
      <c r="J585" t="b">
        <v>1</v>
      </c>
      <c r="K585" t="b">
        <v>0</v>
      </c>
      <c r="L585" t="b">
        <v>0</v>
      </c>
      <c r="M585" s="38">
        <v>42690</v>
      </c>
      <c r="N585">
        <v>1</v>
      </c>
      <c r="O585">
        <v>1</v>
      </c>
      <c r="P585">
        <v>0</v>
      </c>
      <c r="Q585">
        <v>0</v>
      </c>
    </row>
    <row r="586" spans="1:17" x14ac:dyDescent="0.3">
      <c r="A586" t="s">
        <v>351</v>
      </c>
      <c r="D586" t="s">
        <v>21</v>
      </c>
      <c r="E586" s="38">
        <v>42688</v>
      </c>
      <c r="F586" t="s">
        <v>167</v>
      </c>
      <c r="G586" t="s">
        <v>21</v>
      </c>
      <c r="H586" t="s">
        <v>750</v>
      </c>
      <c r="I586" t="s">
        <v>167</v>
      </c>
      <c r="J586" t="b">
        <v>0</v>
      </c>
      <c r="K586" t="b">
        <v>0</v>
      </c>
      <c r="L586" t="b">
        <v>0</v>
      </c>
      <c r="M586" s="38">
        <v>42688</v>
      </c>
      <c r="N586">
        <v>1</v>
      </c>
      <c r="O586">
        <v>1</v>
      </c>
      <c r="P586">
        <v>0</v>
      </c>
      <c r="Q586">
        <v>1</v>
      </c>
    </row>
    <row r="587" spans="1:17" x14ac:dyDescent="0.3">
      <c r="A587" t="s">
        <v>352</v>
      </c>
      <c r="B587" t="s">
        <v>84</v>
      </c>
      <c r="C587" t="s">
        <v>20</v>
      </c>
      <c r="D587" t="s">
        <v>20</v>
      </c>
      <c r="E587" s="38">
        <v>42690</v>
      </c>
      <c r="F587" t="s">
        <v>149</v>
      </c>
      <c r="G587" t="s">
        <v>20</v>
      </c>
      <c r="H587" t="s">
        <v>750</v>
      </c>
      <c r="I587" t="s">
        <v>149</v>
      </c>
      <c r="J587" t="b">
        <v>1</v>
      </c>
      <c r="K587" t="b">
        <v>0</v>
      </c>
      <c r="L587" t="b">
        <v>0</v>
      </c>
      <c r="M587" s="38">
        <v>42690</v>
      </c>
      <c r="N587">
        <v>1</v>
      </c>
      <c r="O587">
        <v>1</v>
      </c>
      <c r="P587">
        <v>0</v>
      </c>
      <c r="Q587">
        <v>1</v>
      </c>
    </row>
    <row r="588" spans="1:17" x14ac:dyDescent="0.3">
      <c r="A588" t="s">
        <v>387</v>
      </c>
      <c r="B588" t="s">
        <v>334</v>
      </c>
      <c r="C588" t="s">
        <v>23</v>
      </c>
      <c r="D588" t="s">
        <v>23</v>
      </c>
      <c r="E588" s="38">
        <v>42664</v>
      </c>
      <c r="F588" t="s">
        <v>171</v>
      </c>
      <c r="G588" t="s">
        <v>23</v>
      </c>
      <c r="H588" t="s">
        <v>754</v>
      </c>
      <c r="I588" t="s">
        <v>171</v>
      </c>
      <c r="J588" t="b">
        <v>1</v>
      </c>
      <c r="K588" t="b">
        <v>1</v>
      </c>
      <c r="L588" t="b">
        <v>0</v>
      </c>
      <c r="M588" s="38">
        <v>42676</v>
      </c>
      <c r="N588">
        <v>0.5</v>
      </c>
      <c r="O588">
        <v>0</v>
      </c>
      <c r="P588">
        <v>0</v>
      </c>
      <c r="Q588">
        <v>0</v>
      </c>
    </row>
    <row r="589" spans="1:17" x14ac:dyDescent="0.3">
      <c r="A589" t="s">
        <v>638</v>
      </c>
      <c r="D589" t="s">
        <v>21</v>
      </c>
      <c r="E589" s="38">
        <v>42689</v>
      </c>
      <c r="F589" t="s">
        <v>167</v>
      </c>
      <c r="G589" t="s">
        <v>21</v>
      </c>
      <c r="H589" t="s">
        <v>749</v>
      </c>
      <c r="I589" t="s">
        <v>167</v>
      </c>
      <c r="J589" t="b">
        <v>0</v>
      </c>
      <c r="K589" t="b">
        <v>0</v>
      </c>
      <c r="L589" t="b">
        <v>0</v>
      </c>
      <c r="M589" s="38">
        <v>42689</v>
      </c>
      <c r="N589">
        <v>1</v>
      </c>
      <c r="O589">
        <v>1</v>
      </c>
      <c r="P589">
        <v>0</v>
      </c>
      <c r="Q589">
        <v>0</v>
      </c>
    </row>
    <row r="590" spans="1:17" x14ac:dyDescent="0.3">
      <c r="A590" t="s">
        <v>1089</v>
      </c>
      <c r="D590" t="s">
        <v>26</v>
      </c>
      <c r="E590" s="38">
        <v>42685</v>
      </c>
      <c r="F590" t="s">
        <v>138</v>
      </c>
      <c r="G590" t="s">
        <v>26</v>
      </c>
      <c r="H590" t="s">
        <v>756</v>
      </c>
      <c r="I590" t="s">
        <v>138</v>
      </c>
      <c r="J590" t="b">
        <v>1</v>
      </c>
      <c r="K590" t="b">
        <v>0</v>
      </c>
      <c r="L590" t="b">
        <v>0</v>
      </c>
      <c r="N590">
        <v>1</v>
      </c>
      <c r="O590">
        <v>0</v>
      </c>
      <c r="P590">
        <v>0</v>
      </c>
      <c r="Q590">
        <v>0</v>
      </c>
    </row>
    <row r="591" spans="1:17" x14ac:dyDescent="0.3">
      <c r="A591" t="s">
        <v>1090</v>
      </c>
      <c r="B591" t="s">
        <v>130</v>
      </c>
      <c r="C591" t="s">
        <v>22</v>
      </c>
      <c r="D591" t="s">
        <v>22</v>
      </c>
      <c r="E591" s="38">
        <v>42684</v>
      </c>
      <c r="F591" t="s">
        <v>142</v>
      </c>
      <c r="G591" t="s">
        <v>22</v>
      </c>
      <c r="H591" t="s">
        <v>742</v>
      </c>
      <c r="I591" t="s">
        <v>142</v>
      </c>
      <c r="J591" t="b">
        <v>0</v>
      </c>
      <c r="K591" t="b">
        <v>1</v>
      </c>
      <c r="L591" t="b">
        <v>1</v>
      </c>
      <c r="N591">
        <v>1</v>
      </c>
      <c r="O591">
        <v>0</v>
      </c>
      <c r="P591">
        <v>0</v>
      </c>
      <c r="Q591">
        <v>0</v>
      </c>
    </row>
    <row r="592" spans="1:17" x14ac:dyDescent="0.3">
      <c r="A592" t="s">
        <v>627</v>
      </c>
      <c r="B592" t="s">
        <v>126</v>
      </c>
      <c r="C592" t="s">
        <v>25</v>
      </c>
      <c r="D592" t="s">
        <v>25</v>
      </c>
      <c r="E592" s="38">
        <v>42688</v>
      </c>
      <c r="F592" t="s">
        <v>157</v>
      </c>
      <c r="G592" t="s">
        <v>25</v>
      </c>
      <c r="H592" t="s">
        <v>771</v>
      </c>
      <c r="I592" t="s">
        <v>165</v>
      </c>
      <c r="J592" t="b">
        <v>0</v>
      </c>
      <c r="K592" t="b">
        <v>0</v>
      </c>
      <c r="L592" t="b">
        <v>0</v>
      </c>
      <c r="M592" s="38">
        <v>42688</v>
      </c>
      <c r="N592">
        <v>1</v>
      </c>
      <c r="O592">
        <v>1</v>
      </c>
      <c r="P592">
        <v>0</v>
      </c>
      <c r="Q592">
        <v>0</v>
      </c>
    </row>
    <row r="593" spans="1:17" x14ac:dyDescent="0.3">
      <c r="A593" t="s">
        <v>1091</v>
      </c>
      <c r="D593" t="s">
        <v>26</v>
      </c>
      <c r="E593" s="38">
        <v>42689</v>
      </c>
      <c r="F593" t="s">
        <v>138</v>
      </c>
      <c r="G593" t="s">
        <v>26</v>
      </c>
      <c r="H593" t="s">
        <v>742</v>
      </c>
      <c r="I593" t="s">
        <v>280</v>
      </c>
      <c r="J593" t="b">
        <v>0</v>
      </c>
      <c r="K593" t="b">
        <v>1</v>
      </c>
      <c r="L593" t="b">
        <v>1</v>
      </c>
      <c r="N593">
        <v>1</v>
      </c>
      <c r="O593">
        <v>0</v>
      </c>
      <c r="P593">
        <v>0</v>
      </c>
      <c r="Q593">
        <v>0</v>
      </c>
    </row>
    <row r="594" spans="1:17" x14ac:dyDescent="0.3">
      <c r="A594" t="s">
        <v>1092</v>
      </c>
      <c r="D594" t="s">
        <v>21</v>
      </c>
      <c r="E594" s="38">
        <v>42688</v>
      </c>
      <c r="F594" t="s">
        <v>160</v>
      </c>
      <c r="G594" t="s">
        <v>21</v>
      </c>
      <c r="H594" t="s">
        <v>760</v>
      </c>
      <c r="I594" t="s">
        <v>160</v>
      </c>
      <c r="J594" t="b">
        <v>0</v>
      </c>
      <c r="K594" t="b">
        <v>0</v>
      </c>
      <c r="L594" t="b">
        <v>0</v>
      </c>
      <c r="N594">
        <v>1</v>
      </c>
      <c r="O594">
        <v>0</v>
      </c>
      <c r="P594">
        <v>0</v>
      </c>
      <c r="Q594">
        <v>0</v>
      </c>
    </row>
    <row r="595" spans="1:17" x14ac:dyDescent="0.3">
      <c r="A595" t="s">
        <v>447</v>
      </c>
      <c r="B595" t="s">
        <v>93</v>
      </c>
      <c r="C595" t="s">
        <v>23</v>
      </c>
      <c r="D595" t="s">
        <v>23</v>
      </c>
      <c r="E595" s="38">
        <v>42688</v>
      </c>
      <c r="F595" t="s">
        <v>169</v>
      </c>
      <c r="G595" t="s">
        <v>23</v>
      </c>
      <c r="H595" t="s">
        <v>750</v>
      </c>
      <c r="I595" t="s">
        <v>169</v>
      </c>
      <c r="J595" t="b">
        <v>1</v>
      </c>
      <c r="K595" t="b">
        <v>0</v>
      </c>
      <c r="L595" t="b">
        <v>0</v>
      </c>
      <c r="M595" s="38">
        <v>42688</v>
      </c>
      <c r="N595">
        <v>1</v>
      </c>
      <c r="O595">
        <v>1</v>
      </c>
      <c r="P595">
        <v>0</v>
      </c>
      <c r="Q595">
        <v>1</v>
      </c>
    </row>
    <row r="596" spans="1:17" x14ac:dyDescent="0.3">
      <c r="A596" t="s">
        <v>547</v>
      </c>
      <c r="B596" t="s">
        <v>63</v>
      </c>
      <c r="C596" t="s">
        <v>26</v>
      </c>
      <c r="D596" t="s">
        <v>26</v>
      </c>
      <c r="E596" s="38">
        <v>42670</v>
      </c>
      <c r="F596" t="s">
        <v>151</v>
      </c>
      <c r="G596" t="s">
        <v>26</v>
      </c>
      <c r="H596" t="s">
        <v>754</v>
      </c>
      <c r="I596" t="s">
        <v>151</v>
      </c>
      <c r="J596" t="b">
        <v>0</v>
      </c>
      <c r="K596" t="b">
        <v>1</v>
      </c>
      <c r="L596" t="b">
        <v>0</v>
      </c>
      <c r="M596" s="38">
        <v>42675</v>
      </c>
      <c r="N596">
        <v>0.33</v>
      </c>
      <c r="O596">
        <v>0</v>
      </c>
      <c r="P596">
        <v>0</v>
      </c>
      <c r="Q596">
        <v>0</v>
      </c>
    </row>
    <row r="597" spans="1:17" x14ac:dyDescent="0.3">
      <c r="A597" t="s">
        <v>1093</v>
      </c>
      <c r="B597" t="s">
        <v>108</v>
      </c>
      <c r="C597" t="s">
        <v>20</v>
      </c>
      <c r="D597" t="s">
        <v>20</v>
      </c>
      <c r="E597" s="38">
        <v>42675</v>
      </c>
      <c r="F597" t="s">
        <v>960</v>
      </c>
      <c r="G597" t="s">
        <v>20</v>
      </c>
      <c r="H597" t="s">
        <v>762</v>
      </c>
      <c r="I597" t="s">
        <v>960</v>
      </c>
      <c r="J597" t="b">
        <v>0</v>
      </c>
      <c r="K597" t="b">
        <v>0</v>
      </c>
      <c r="L597" t="b">
        <v>0</v>
      </c>
      <c r="N597">
        <v>1</v>
      </c>
      <c r="O597">
        <v>0</v>
      </c>
      <c r="P597">
        <v>0</v>
      </c>
      <c r="Q597">
        <v>0</v>
      </c>
    </row>
    <row r="598" spans="1:17" x14ac:dyDescent="0.3">
      <c r="A598" t="s">
        <v>354</v>
      </c>
      <c r="B598" t="s">
        <v>62</v>
      </c>
      <c r="C598" t="s">
        <v>21</v>
      </c>
      <c r="D598" t="s">
        <v>21</v>
      </c>
      <c r="E598" s="38">
        <v>42689</v>
      </c>
      <c r="F598" t="s">
        <v>162</v>
      </c>
      <c r="G598" t="s">
        <v>21</v>
      </c>
      <c r="H598" t="s">
        <v>750</v>
      </c>
      <c r="I598" t="s">
        <v>162</v>
      </c>
      <c r="J598" t="b">
        <v>1</v>
      </c>
      <c r="K598" t="b">
        <v>0</v>
      </c>
      <c r="L598" t="b">
        <v>0</v>
      </c>
      <c r="M598" s="38">
        <v>42689</v>
      </c>
      <c r="N598">
        <v>1</v>
      </c>
      <c r="O598">
        <v>1</v>
      </c>
      <c r="P598">
        <v>0</v>
      </c>
      <c r="Q598">
        <v>1</v>
      </c>
    </row>
    <row r="599" spans="1:17" x14ac:dyDescent="0.3">
      <c r="A599" t="s">
        <v>477</v>
      </c>
      <c r="B599" t="s">
        <v>478</v>
      </c>
      <c r="C599" t="s">
        <v>22</v>
      </c>
      <c r="D599" t="s">
        <v>22</v>
      </c>
      <c r="E599" s="38">
        <v>42676</v>
      </c>
      <c r="F599" t="s">
        <v>135</v>
      </c>
      <c r="G599" t="s">
        <v>22</v>
      </c>
      <c r="H599" t="s">
        <v>746</v>
      </c>
      <c r="I599" t="s">
        <v>135</v>
      </c>
      <c r="J599" t="b">
        <v>1</v>
      </c>
      <c r="K599" t="b">
        <v>0</v>
      </c>
      <c r="L599" t="b">
        <v>0</v>
      </c>
      <c r="M599" s="38">
        <v>42676</v>
      </c>
      <c r="N599">
        <v>1</v>
      </c>
      <c r="O599">
        <v>1</v>
      </c>
      <c r="P599">
        <v>1</v>
      </c>
      <c r="Q599">
        <v>1</v>
      </c>
    </row>
    <row r="600" spans="1:17" x14ac:dyDescent="0.3">
      <c r="A600" t="s">
        <v>1094</v>
      </c>
      <c r="B600" t="s">
        <v>129</v>
      </c>
      <c r="C600" t="s">
        <v>20</v>
      </c>
      <c r="D600" t="s">
        <v>20</v>
      </c>
      <c r="E600" s="38">
        <v>42676</v>
      </c>
      <c r="H600" t="s">
        <v>742</v>
      </c>
      <c r="I600" t="s">
        <v>265</v>
      </c>
      <c r="J600" t="b">
        <v>0</v>
      </c>
      <c r="K600" t="b">
        <v>1</v>
      </c>
      <c r="L600" t="b">
        <v>1</v>
      </c>
      <c r="N600">
        <v>0.5</v>
      </c>
      <c r="O600">
        <v>0</v>
      </c>
      <c r="P600">
        <v>0</v>
      </c>
      <c r="Q600">
        <v>0</v>
      </c>
    </row>
    <row r="601" spans="1:17" x14ac:dyDescent="0.3">
      <c r="A601" t="s">
        <v>1095</v>
      </c>
      <c r="B601" t="s">
        <v>102</v>
      </c>
      <c r="C601" t="s">
        <v>26</v>
      </c>
      <c r="D601" t="s">
        <v>26</v>
      </c>
      <c r="E601" s="38">
        <v>42685</v>
      </c>
      <c r="J601" t="b">
        <v>0</v>
      </c>
      <c r="K601" t="b">
        <v>1</v>
      </c>
      <c r="L601" t="b">
        <v>0</v>
      </c>
      <c r="N601">
        <v>1</v>
      </c>
      <c r="O601">
        <v>0</v>
      </c>
      <c r="P601">
        <v>0</v>
      </c>
      <c r="Q601">
        <v>0</v>
      </c>
    </row>
    <row r="602" spans="1:17" x14ac:dyDescent="0.3">
      <c r="A602" t="s">
        <v>353</v>
      </c>
      <c r="B602" t="s">
        <v>111</v>
      </c>
      <c r="C602" t="s">
        <v>23</v>
      </c>
      <c r="D602" t="s">
        <v>23</v>
      </c>
      <c r="E602" s="38">
        <v>42689</v>
      </c>
      <c r="F602" t="s">
        <v>168</v>
      </c>
      <c r="G602" t="s">
        <v>23</v>
      </c>
      <c r="H602" t="s">
        <v>771</v>
      </c>
      <c r="I602" t="s">
        <v>168</v>
      </c>
      <c r="J602" t="b">
        <v>1</v>
      </c>
      <c r="K602" t="b">
        <v>0</v>
      </c>
      <c r="L602" t="b">
        <v>0</v>
      </c>
      <c r="M602" s="38">
        <v>42689</v>
      </c>
      <c r="N602">
        <v>1</v>
      </c>
      <c r="O602">
        <v>1</v>
      </c>
      <c r="P602">
        <v>0</v>
      </c>
      <c r="Q602">
        <v>0</v>
      </c>
    </row>
    <row r="603" spans="1:17" x14ac:dyDescent="0.3">
      <c r="A603" t="s">
        <v>1096</v>
      </c>
      <c r="B603" t="s">
        <v>45</v>
      </c>
      <c r="C603" t="s">
        <v>20</v>
      </c>
      <c r="D603" t="s">
        <v>20</v>
      </c>
      <c r="E603" s="38">
        <v>42679</v>
      </c>
      <c r="F603" t="s">
        <v>152</v>
      </c>
      <c r="G603" t="s">
        <v>20</v>
      </c>
      <c r="J603" t="b">
        <v>0</v>
      </c>
      <c r="K603" t="b">
        <v>1</v>
      </c>
      <c r="L603" t="b">
        <v>0</v>
      </c>
      <c r="N603">
        <v>1</v>
      </c>
      <c r="O603">
        <v>0</v>
      </c>
      <c r="P603">
        <v>0</v>
      </c>
      <c r="Q603">
        <v>0</v>
      </c>
    </row>
    <row r="604" spans="1:17" x14ac:dyDescent="0.3">
      <c r="A604" t="s">
        <v>1097</v>
      </c>
      <c r="B604" t="s">
        <v>1098</v>
      </c>
      <c r="C604" t="s">
        <v>25</v>
      </c>
      <c r="D604" t="s">
        <v>25</v>
      </c>
      <c r="E604" s="38">
        <v>42690</v>
      </c>
      <c r="F604" t="s">
        <v>157</v>
      </c>
      <c r="G604" t="s">
        <v>25</v>
      </c>
      <c r="H604" t="s">
        <v>760</v>
      </c>
      <c r="I604" t="s">
        <v>157</v>
      </c>
      <c r="J604" t="b">
        <v>1</v>
      </c>
      <c r="K604" t="b">
        <v>0</v>
      </c>
      <c r="L604" t="b">
        <v>0</v>
      </c>
      <c r="N604">
        <v>1</v>
      </c>
      <c r="O604">
        <v>0</v>
      </c>
      <c r="P604">
        <v>0</v>
      </c>
      <c r="Q604">
        <v>0</v>
      </c>
    </row>
    <row r="605" spans="1:17" x14ac:dyDescent="0.3">
      <c r="A605" t="s">
        <v>1099</v>
      </c>
      <c r="B605" t="s">
        <v>585</v>
      </c>
      <c r="C605" t="s">
        <v>23</v>
      </c>
      <c r="D605" t="s">
        <v>23</v>
      </c>
      <c r="E605" s="38">
        <v>42679</v>
      </c>
      <c r="J605" t="b">
        <v>0</v>
      </c>
      <c r="K605" t="b">
        <v>1</v>
      </c>
      <c r="L605" t="b">
        <v>0</v>
      </c>
      <c r="N605">
        <v>1</v>
      </c>
      <c r="O605">
        <v>0</v>
      </c>
      <c r="P605">
        <v>0</v>
      </c>
      <c r="Q605">
        <v>0</v>
      </c>
    </row>
    <row r="606" spans="1:17" x14ac:dyDescent="0.3">
      <c r="A606" t="s">
        <v>570</v>
      </c>
      <c r="B606" t="s">
        <v>83</v>
      </c>
      <c r="C606" t="s">
        <v>25</v>
      </c>
      <c r="D606" t="s">
        <v>25</v>
      </c>
      <c r="E606" s="38">
        <v>42690</v>
      </c>
      <c r="H606" t="s">
        <v>771</v>
      </c>
      <c r="I606" t="s">
        <v>165</v>
      </c>
      <c r="J606" t="b">
        <v>1</v>
      </c>
      <c r="K606" t="b">
        <v>0</v>
      </c>
      <c r="L606" t="b">
        <v>0</v>
      </c>
      <c r="M606" s="38">
        <v>42690</v>
      </c>
      <c r="N606">
        <v>1</v>
      </c>
      <c r="O606">
        <v>1</v>
      </c>
      <c r="P606">
        <v>0</v>
      </c>
      <c r="Q606">
        <v>0</v>
      </c>
    </row>
    <row r="607" spans="1:17" x14ac:dyDescent="0.3">
      <c r="A607" t="s">
        <v>1100</v>
      </c>
      <c r="B607" t="s">
        <v>95</v>
      </c>
      <c r="C607" t="s">
        <v>23</v>
      </c>
      <c r="D607" t="s">
        <v>23</v>
      </c>
      <c r="E607" s="38">
        <v>42690</v>
      </c>
      <c r="H607" t="s">
        <v>742</v>
      </c>
      <c r="I607" t="s">
        <v>148</v>
      </c>
      <c r="J607" t="b">
        <v>1</v>
      </c>
      <c r="K607" t="b">
        <v>1</v>
      </c>
      <c r="L607" t="b">
        <v>1</v>
      </c>
      <c r="N607">
        <v>1</v>
      </c>
      <c r="O607">
        <v>0</v>
      </c>
      <c r="P607">
        <v>0</v>
      </c>
      <c r="Q607">
        <v>0</v>
      </c>
    </row>
    <row r="608" spans="1:17" x14ac:dyDescent="0.3">
      <c r="A608" t="s">
        <v>1101</v>
      </c>
      <c r="B608" t="s">
        <v>77</v>
      </c>
      <c r="C608" t="s">
        <v>20</v>
      </c>
      <c r="D608" t="s">
        <v>23</v>
      </c>
      <c r="E608" s="38">
        <v>42679</v>
      </c>
      <c r="F608" t="s">
        <v>171</v>
      </c>
      <c r="G608" t="s">
        <v>23</v>
      </c>
      <c r="H608" t="s">
        <v>760</v>
      </c>
      <c r="I608" t="s">
        <v>171</v>
      </c>
      <c r="J608" t="b">
        <v>1</v>
      </c>
      <c r="K608" t="b">
        <v>0</v>
      </c>
      <c r="L608" t="b">
        <v>0</v>
      </c>
      <c r="N608">
        <v>1</v>
      </c>
      <c r="O608">
        <v>0</v>
      </c>
      <c r="P608">
        <v>0</v>
      </c>
      <c r="Q608">
        <v>0</v>
      </c>
    </row>
    <row r="609" spans="1:17" x14ac:dyDescent="0.3">
      <c r="A609" t="s">
        <v>1102</v>
      </c>
      <c r="B609" t="s">
        <v>89</v>
      </c>
      <c r="C609" t="s">
        <v>21</v>
      </c>
      <c r="D609" t="s">
        <v>21</v>
      </c>
      <c r="E609" s="38">
        <v>42679</v>
      </c>
      <c r="H609" t="s">
        <v>756</v>
      </c>
      <c r="I609" t="s">
        <v>265</v>
      </c>
      <c r="J609" t="b">
        <v>0</v>
      </c>
      <c r="K609" t="b">
        <v>1</v>
      </c>
      <c r="L609" t="b">
        <v>0</v>
      </c>
      <c r="N609">
        <v>1</v>
      </c>
      <c r="O609">
        <v>0</v>
      </c>
      <c r="P609">
        <v>0</v>
      </c>
      <c r="Q609">
        <v>0</v>
      </c>
    </row>
    <row r="610" spans="1:17" x14ac:dyDescent="0.3">
      <c r="A610" t="s">
        <v>1103</v>
      </c>
      <c r="B610" t="s">
        <v>63</v>
      </c>
      <c r="C610" t="s">
        <v>26</v>
      </c>
      <c r="D610" t="s">
        <v>26</v>
      </c>
      <c r="E610" s="38">
        <v>42688</v>
      </c>
      <c r="F610" t="s">
        <v>151</v>
      </c>
      <c r="G610" t="s">
        <v>26</v>
      </c>
      <c r="H610" t="s">
        <v>754</v>
      </c>
      <c r="I610" t="s">
        <v>151</v>
      </c>
      <c r="J610" t="b">
        <v>0</v>
      </c>
      <c r="K610" t="b">
        <v>1</v>
      </c>
      <c r="L610" t="b">
        <v>0</v>
      </c>
      <c r="M610" s="38">
        <v>42669</v>
      </c>
      <c r="N610">
        <v>1</v>
      </c>
      <c r="O610">
        <v>0</v>
      </c>
      <c r="P610">
        <v>0</v>
      </c>
      <c r="Q610">
        <v>0</v>
      </c>
    </row>
    <row r="611" spans="1:17" x14ac:dyDescent="0.3">
      <c r="A611" t="s">
        <v>1104</v>
      </c>
      <c r="B611" t="s">
        <v>114</v>
      </c>
      <c r="C611" t="s">
        <v>23</v>
      </c>
      <c r="D611" t="s">
        <v>23</v>
      </c>
      <c r="E611" s="38">
        <v>42678</v>
      </c>
      <c r="F611" t="s">
        <v>163</v>
      </c>
      <c r="G611" t="s">
        <v>23</v>
      </c>
      <c r="H611" t="s">
        <v>742</v>
      </c>
      <c r="I611" t="s">
        <v>163</v>
      </c>
      <c r="J611" t="b">
        <v>1</v>
      </c>
      <c r="K611" t="b">
        <v>1</v>
      </c>
      <c r="L611" t="b">
        <v>1</v>
      </c>
      <c r="N611">
        <v>1</v>
      </c>
      <c r="O611">
        <v>0</v>
      </c>
      <c r="P611">
        <v>0</v>
      </c>
      <c r="Q611">
        <v>0</v>
      </c>
    </row>
    <row r="612" spans="1:17" x14ac:dyDescent="0.3">
      <c r="A612" t="s">
        <v>1105</v>
      </c>
      <c r="B612" t="s">
        <v>99</v>
      </c>
      <c r="C612" t="s">
        <v>24</v>
      </c>
      <c r="D612" t="s">
        <v>21</v>
      </c>
      <c r="E612" s="38">
        <v>42677</v>
      </c>
      <c r="J612" t="b">
        <v>0</v>
      </c>
      <c r="K612" t="b">
        <v>1</v>
      </c>
      <c r="L612" t="b">
        <v>0</v>
      </c>
      <c r="N612">
        <v>1</v>
      </c>
      <c r="O612">
        <v>0</v>
      </c>
      <c r="P612">
        <v>0</v>
      </c>
      <c r="Q612">
        <v>0</v>
      </c>
    </row>
    <row r="613" spans="1:17" x14ac:dyDescent="0.3">
      <c r="A613" t="s">
        <v>373</v>
      </c>
      <c r="B613" t="s">
        <v>115</v>
      </c>
      <c r="C613" t="s">
        <v>22</v>
      </c>
      <c r="D613" t="s">
        <v>22</v>
      </c>
      <c r="E613" s="38">
        <v>42684</v>
      </c>
      <c r="F613" t="s">
        <v>150</v>
      </c>
      <c r="G613" t="s">
        <v>22</v>
      </c>
      <c r="H613" t="s">
        <v>750</v>
      </c>
      <c r="J613" t="b">
        <v>0</v>
      </c>
      <c r="K613" t="b">
        <v>0</v>
      </c>
      <c r="L613" t="b">
        <v>0</v>
      </c>
      <c r="M613" s="38">
        <v>42684</v>
      </c>
      <c r="N613">
        <v>0.5</v>
      </c>
      <c r="O613">
        <v>1</v>
      </c>
      <c r="P613">
        <v>0</v>
      </c>
      <c r="Q613">
        <v>1</v>
      </c>
    </row>
    <row r="614" spans="1:17" x14ac:dyDescent="0.3">
      <c r="A614" t="s">
        <v>821</v>
      </c>
      <c r="B614" t="s">
        <v>147</v>
      </c>
      <c r="D614" t="s">
        <v>20</v>
      </c>
      <c r="E614" s="38">
        <v>42684</v>
      </c>
      <c r="F614" t="s">
        <v>147</v>
      </c>
      <c r="G614" t="s">
        <v>20</v>
      </c>
      <c r="H614" t="s">
        <v>742</v>
      </c>
      <c r="I614" t="s">
        <v>147</v>
      </c>
      <c r="J614" t="b">
        <v>1</v>
      </c>
      <c r="K614" t="b">
        <v>1</v>
      </c>
      <c r="L614" t="b">
        <v>1</v>
      </c>
      <c r="N614">
        <v>0.33</v>
      </c>
      <c r="O614">
        <v>0</v>
      </c>
      <c r="P614">
        <v>0</v>
      </c>
      <c r="Q614">
        <v>0</v>
      </c>
    </row>
    <row r="615" spans="1:17" x14ac:dyDescent="0.3">
      <c r="A615" t="s">
        <v>373</v>
      </c>
      <c r="B615" t="s">
        <v>115</v>
      </c>
      <c r="C615" t="s">
        <v>22</v>
      </c>
      <c r="D615" t="s">
        <v>22</v>
      </c>
      <c r="E615" s="38">
        <v>42684</v>
      </c>
      <c r="H615" t="s">
        <v>742</v>
      </c>
      <c r="I615" t="s">
        <v>320</v>
      </c>
      <c r="J615" t="b">
        <v>1</v>
      </c>
      <c r="K615" t="b">
        <v>1</v>
      </c>
      <c r="L615" t="b">
        <v>1</v>
      </c>
      <c r="M615" s="38">
        <v>42684</v>
      </c>
      <c r="N615">
        <v>0.5</v>
      </c>
      <c r="O615">
        <v>0</v>
      </c>
      <c r="P615">
        <v>0</v>
      </c>
      <c r="Q615">
        <v>0</v>
      </c>
    </row>
    <row r="616" spans="1:17" x14ac:dyDescent="0.3">
      <c r="A616" t="s">
        <v>462</v>
      </c>
      <c r="B616" t="s">
        <v>82</v>
      </c>
      <c r="C616" t="s">
        <v>25</v>
      </c>
      <c r="D616" t="s">
        <v>25</v>
      </c>
      <c r="E616" s="38">
        <v>42616</v>
      </c>
      <c r="H616" t="s">
        <v>742</v>
      </c>
      <c r="J616" t="b">
        <v>0</v>
      </c>
      <c r="K616" t="b">
        <v>1</v>
      </c>
      <c r="L616" t="b">
        <v>1</v>
      </c>
      <c r="M616" s="38">
        <v>42686</v>
      </c>
      <c r="N616">
        <v>0.5</v>
      </c>
      <c r="O616">
        <v>0</v>
      </c>
      <c r="P616">
        <v>0</v>
      </c>
      <c r="Q616">
        <v>0</v>
      </c>
    </row>
    <row r="617" spans="1:17" x14ac:dyDescent="0.3">
      <c r="A617" t="s">
        <v>515</v>
      </c>
      <c r="B617" t="s">
        <v>119</v>
      </c>
      <c r="C617" t="s">
        <v>26</v>
      </c>
      <c r="D617" t="s">
        <v>26</v>
      </c>
      <c r="E617" s="38">
        <v>42678</v>
      </c>
      <c r="F617" t="s">
        <v>166</v>
      </c>
      <c r="G617" t="s">
        <v>26</v>
      </c>
      <c r="J617" t="b">
        <v>0</v>
      </c>
      <c r="K617" t="b">
        <v>1</v>
      </c>
      <c r="L617" t="b">
        <v>1</v>
      </c>
      <c r="M617" s="38">
        <v>42679</v>
      </c>
      <c r="N617">
        <v>0.14000000000000001</v>
      </c>
      <c r="O617">
        <v>0</v>
      </c>
      <c r="P617">
        <v>0</v>
      </c>
      <c r="Q617">
        <v>0</v>
      </c>
    </row>
    <row r="618" spans="1:17" x14ac:dyDescent="0.3">
      <c r="A618" t="s">
        <v>1106</v>
      </c>
      <c r="B618" t="s">
        <v>124</v>
      </c>
      <c r="C618" t="s">
        <v>23</v>
      </c>
      <c r="D618" t="s">
        <v>23</v>
      </c>
      <c r="E618" s="38">
        <v>42686</v>
      </c>
      <c r="H618" t="s">
        <v>754</v>
      </c>
      <c r="I618" t="s">
        <v>265</v>
      </c>
      <c r="J618" t="b">
        <v>0</v>
      </c>
      <c r="K618" t="b">
        <v>1</v>
      </c>
      <c r="L618" t="b">
        <v>0</v>
      </c>
      <c r="N618">
        <v>1</v>
      </c>
      <c r="O618">
        <v>0</v>
      </c>
      <c r="P618">
        <v>0</v>
      </c>
      <c r="Q618">
        <v>0</v>
      </c>
    </row>
    <row r="619" spans="1:17" x14ac:dyDescent="0.3">
      <c r="A619" t="s">
        <v>1107</v>
      </c>
      <c r="D619" t="s">
        <v>22</v>
      </c>
      <c r="E619" s="38">
        <v>42677</v>
      </c>
      <c r="J619" t="b">
        <v>1</v>
      </c>
      <c r="K619" t="b">
        <v>1</v>
      </c>
      <c r="L619" t="b">
        <v>0</v>
      </c>
      <c r="N619">
        <v>0.5</v>
      </c>
      <c r="O619">
        <v>0</v>
      </c>
      <c r="P619">
        <v>0</v>
      </c>
      <c r="Q619">
        <v>0</v>
      </c>
    </row>
    <row r="620" spans="1:17" x14ac:dyDescent="0.3">
      <c r="A620" t="s">
        <v>1108</v>
      </c>
      <c r="B620" t="s">
        <v>60</v>
      </c>
      <c r="C620" t="s">
        <v>24</v>
      </c>
      <c r="D620" t="s">
        <v>21</v>
      </c>
      <c r="E620" s="38">
        <v>42675</v>
      </c>
      <c r="J620" t="b">
        <v>0</v>
      </c>
      <c r="K620" t="b">
        <v>1</v>
      </c>
      <c r="L620" t="b">
        <v>0</v>
      </c>
      <c r="N620">
        <v>1</v>
      </c>
      <c r="O620">
        <v>0</v>
      </c>
      <c r="P620">
        <v>0</v>
      </c>
      <c r="Q620">
        <v>0</v>
      </c>
    </row>
    <row r="621" spans="1:17" x14ac:dyDescent="0.3">
      <c r="A621" t="s">
        <v>1109</v>
      </c>
      <c r="B621" t="s">
        <v>95</v>
      </c>
      <c r="C621" t="s">
        <v>23</v>
      </c>
      <c r="D621" t="s">
        <v>23</v>
      </c>
      <c r="E621" s="38">
        <v>42686</v>
      </c>
      <c r="J621" t="b">
        <v>0</v>
      </c>
      <c r="K621" t="b">
        <v>1</v>
      </c>
      <c r="L621" t="b">
        <v>0</v>
      </c>
      <c r="M621" s="38">
        <v>42598</v>
      </c>
      <c r="N621">
        <v>1</v>
      </c>
      <c r="O621">
        <v>0</v>
      </c>
      <c r="P621">
        <v>0</v>
      </c>
      <c r="Q621">
        <v>0</v>
      </c>
    </row>
    <row r="622" spans="1:17" x14ac:dyDescent="0.3">
      <c r="A622" t="s">
        <v>1110</v>
      </c>
      <c r="B622" t="s">
        <v>82</v>
      </c>
      <c r="C622" t="s">
        <v>25</v>
      </c>
      <c r="D622" t="s">
        <v>25</v>
      </c>
      <c r="E622" s="38">
        <v>42675</v>
      </c>
      <c r="F622" t="s">
        <v>136</v>
      </c>
      <c r="G622" t="s">
        <v>25</v>
      </c>
      <c r="H622" t="s">
        <v>760</v>
      </c>
      <c r="I622" t="s">
        <v>136</v>
      </c>
      <c r="J622" t="b">
        <v>0</v>
      </c>
      <c r="K622" t="b">
        <v>0</v>
      </c>
      <c r="L622" t="b">
        <v>0</v>
      </c>
      <c r="M622" s="38">
        <v>42671</v>
      </c>
      <c r="N622">
        <v>1</v>
      </c>
      <c r="O622">
        <v>0</v>
      </c>
      <c r="P622">
        <v>0</v>
      </c>
      <c r="Q622">
        <v>0</v>
      </c>
    </row>
    <row r="623" spans="1:17" x14ac:dyDescent="0.3">
      <c r="A623" t="s">
        <v>1111</v>
      </c>
      <c r="B623" t="s">
        <v>95</v>
      </c>
      <c r="C623" t="s">
        <v>23</v>
      </c>
      <c r="D623" t="s">
        <v>23</v>
      </c>
      <c r="E623" s="38">
        <v>42678</v>
      </c>
      <c r="F623" t="s">
        <v>168</v>
      </c>
      <c r="G623" t="s">
        <v>23</v>
      </c>
      <c r="J623" t="b">
        <v>0</v>
      </c>
      <c r="K623" t="b">
        <v>1</v>
      </c>
      <c r="L623" t="b">
        <v>0</v>
      </c>
      <c r="N623">
        <v>0.5</v>
      </c>
      <c r="O623">
        <v>0</v>
      </c>
      <c r="P623">
        <v>0</v>
      </c>
      <c r="Q623">
        <v>0</v>
      </c>
    </row>
    <row r="624" spans="1:17" x14ac:dyDescent="0.3">
      <c r="A624" t="s">
        <v>724</v>
      </c>
      <c r="B624" t="s">
        <v>102</v>
      </c>
      <c r="C624" t="s">
        <v>26</v>
      </c>
      <c r="D624" t="s">
        <v>26</v>
      </c>
      <c r="E624" s="38">
        <v>42686</v>
      </c>
      <c r="F624" t="s">
        <v>139</v>
      </c>
      <c r="G624" t="s">
        <v>26</v>
      </c>
      <c r="H624" t="s">
        <v>771</v>
      </c>
      <c r="I624" t="s">
        <v>139</v>
      </c>
      <c r="J624" t="b">
        <v>0</v>
      </c>
      <c r="K624" t="b">
        <v>0</v>
      </c>
      <c r="L624" t="b">
        <v>0</v>
      </c>
      <c r="M624" s="38">
        <v>42686</v>
      </c>
      <c r="N624">
        <v>0.5</v>
      </c>
      <c r="O624">
        <v>1</v>
      </c>
      <c r="P624">
        <v>0</v>
      </c>
      <c r="Q624">
        <v>0</v>
      </c>
    </row>
    <row r="625" spans="1:17" x14ac:dyDescent="0.3">
      <c r="A625" t="s">
        <v>1112</v>
      </c>
      <c r="B625" t="s">
        <v>125</v>
      </c>
      <c r="C625" t="s">
        <v>23</v>
      </c>
      <c r="D625" t="s">
        <v>23</v>
      </c>
      <c r="E625" s="38">
        <v>42683</v>
      </c>
      <c r="F625" t="s">
        <v>169</v>
      </c>
      <c r="G625" t="s">
        <v>23</v>
      </c>
      <c r="H625" t="s">
        <v>762</v>
      </c>
      <c r="I625" t="s">
        <v>169</v>
      </c>
      <c r="J625" t="b">
        <v>1</v>
      </c>
      <c r="K625" t="b">
        <v>0</v>
      </c>
      <c r="L625" t="b">
        <v>0</v>
      </c>
      <c r="N625">
        <v>1</v>
      </c>
      <c r="O625">
        <v>0</v>
      </c>
      <c r="P625">
        <v>0</v>
      </c>
      <c r="Q625">
        <v>0</v>
      </c>
    </row>
    <row r="626" spans="1:17" x14ac:dyDescent="0.3">
      <c r="A626" t="s">
        <v>1113</v>
      </c>
      <c r="B626" t="s">
        <v>95</v>
      </c>
      <c r="C626" t="s">
        <v>23</v>
      </c>
      <c r="D626" t="s">
        <v>23</v>
      </c>
      <c r="E626" s="38">
        <v>42688</v>
      </c>
      <c r="J626" t="b">
        <v>0</v>
      </c>
      <c r="K626" t="b">
        <v>1</v>
      </c>
      <c r="L626" t="b">
        <v>1</v>
      </c>
      <c r="N626">
        <v>0.33</v>
      </c>
      <c r="O626">
        <v>0</v>
      </c>
      <c r="P626">
        <v>0</v>
      </c>
      <c r="Q626">
        <v>0</v>
      </c>
    </row>
    <row r="627" spans="1:17" x14ac:dyDescent="0.3">
      <c r="A627" t="s">
        <v>554</v>
      </c>
      <c r="B627" t="s">
        <v>129</v>
      </c>
      <c r="C627" t="s">
        <v>20</v>
      </c>
      <c r="D627" t="s">
        <v>20</v>
      </c>
      <c r="E627" s="38">
        <v>42690</v>
      </c>
      <c r="F627" t="s">
        <v>147</v>
      </c>
      <c r="G627" t="s">
        <v>20</v>
      </c>
      <c r="H627" t="s">
        <v>750</v>
      </c>
      <c r="I627" t="s">
        <v>147</v>
      </c>
      <c r="J627" t="b">
        <v>1</v>
      </c>
      <c r="K627" t="b">
        <v>0</v>
      </c>
      <c r="L627" t="b">
        <v>0</v>
      </c>
      <c r="M627" s="38">
        <v>42690</v>
      </c>
      <c r="N627">
        <v>0.25</v>
      </c>
      <c r="O627">
        <v>1</v>
      </c>
      <c r="P627">
        <v>0</v>
      </c>
      <c r="Q627">
        <v>1</v>
      </c>
    </row>
    <row r="628" spans="1:17" x14ac:dyDescent="0.3">
      <c r="A628" t="s">
        <v>637</v>
      </c>
      <c r="B628" t="s">
        <v>91</v>
      </c>
      <c r="C628" t="s">
        <v>25</v>
      </c>
      <c r="D628" t="s">
        <v>25</v>
      </c>
      <c r="E628" s="38">
        <v>42683</v>
      </c>
      <c r="H628" t="s">
        <v>742</v>
      </c>
      <c r="J628" t="b">
        <v>1</v>
      </c>
      <c r="K628" t="b">
        <v>1</v>
      </c>
      <c r="L628" t="b">
        <v>1</v>
      </c>
      <c r="M628" s="38">
        <v>42683</v>
      </c>
      <c r="N628">
        <v>0.5</v>
      </c>
      <c r="O628">
        <v>0</v>
      </c>
      <c r="P628">
        <v>0</v>
      </c>
      <c r="Q628">
        <v>0</v>
      </c>
    </row>
    <row r="629" spans="1:17" x14ac:dyDescent="0.3">
      <c r="A629" t="s">
        <v>1114</v>
      </c>
      <c r="B629" t="s">
        <v>42</v>
      </c>
      <c r="C629" t="s">
        <v>25</v>
      </c>
      <c r="D629" t="s">
        <v>25</v>
      </c>
      <c r="E629" s="38">
        <v>42684</v>
      </c>
      <c r="F629" t="s">
        <v>156</v>
      </c>
      <c r="G629" t="s">
        <v>25</v>
      </c>
      <c r="H629" t="s">
        <v>742</v>
      </c>
      <c r="I629" t="s">
        <v>307</v>
      </c>
      <c r="J629" t="b">
        <v>0</v>
      </c>
      <c r="K629" t="b">
        <v>1</v>
      </c>
      <c r="L629" t="b">
        <v>1</v>
      </c>
      <c r="N629">
        <v>0.5</v>
      </c>
      <c r="O629">
        <v>0</v>
      </c>
      <c r="P629">
        <v>0</v>
      </c>
      <c r="Q629">
        <v>0</v>
      </c>
    </row>
    <row r="630" spans="1:17" x14ac:dyDescent="0.3">
      <c r="A630" t="s">
        <v>381</v>
      </c>
      <c r="B630" t="s">
        <v>122</v>
      </c>
      <c r="C630" t="s">
        <v>23</v>
      </c>
      <c r="D630" t="s">
        <v>23</v>
      </c>
      <c r="E630" s="38">
        <v>42651</v>
      </c>
      <c r="J630" t="b">
        <v>0</v>
      </c>
      <c r="K630" t="b">
        <v>1</v>
      </c>
      <c r="L630" t="b">
        <v>1</v>
      </c>
      <c r="M630" s="38">
        <v>42679</v>
      </c>
      <c r="N630">
        <v>0.33</v>
      </c>
      <c r="O630">
        <v>0</v>
      </c>
      <c r="P630">
        <v>0</v>
      </c>
      <c r="Q630">
        <v>0</v>
      </c>
    </row>
    <row r="631" spans="1:17" x14ac:dyDescent="0.3">
      <c r="A631" t="s">
        <v>1115</v>
      </c>
      <c r="B631" t="s">
        <v>802</v>
      </c>
      <c r="C631" t="s">
        <v>23</v>
      </c>
      <c r="D631" t="s">
        <v>23</v>
      </c>
      <c r="E631" s="38">
        <v>42677</v>
      </c>
      <c r="J631" t="b">
        <v>0</v>
      </c>
      <c r="K631" t="b">
        <v>1</v>
      </c>
      <c r="L631" t="b">
        <v>0</v>
      </c>
      <c r="N631">
        <v>1</v>
      </c>
      <c r="O631">
        <v>0</v>
      </c>
      <c r="P631">
        <v>0</v>
      </c>
      <c r="Q631">
        <v>0</v>
      </c>
    </row>
    <row r="632" spans="1:17" x14ac:dyDescent="0.3">
      <c r="A632" t="s">
        <v>593</v>
      </c>
      <c r="B632" t="s">
        <v>594</v>
      </c>
      <c r="C632" t="s">
        <v>20</v>
      </c>
      <c r="D632" t="s">
        <v>20</v>
      </c>
      <c r="E632" s="38">
        <v>42672</v>
      </c>
      <c r="H632" t="s">
        <v>742</v>
      </c>
      <c r="I632" t="s">
        <v>312</v>
      </c>
      <c r="J632" t="b">
        <v>0</v>
      </c>
      <c r="K632" t="b">
        <v>1</v>
      </c>
      <c r="L632" t="b">
        <v>1</v>
      </c>
      <c r="M632" s="38">
        <v>42679</v>
      </c>
      <c r="N632">
        <v>0.25</v>
      </c>
      <c r="O632">
        <v>0</v>
      </c>
      <c r="P632">
        <v>0</v>
      </c>
      <c r="Q632">
        <v>0</v>
      </c>
    </row>
    <row r="633" spans="1:17" x14ac:dyDescent="0.3">
      <c r="A633" t="s">
        <v>597</v>
      </c>
      <c r="B633" t="s">
        <v>132</v>
      </c>
      <c r="C633" t="s">
        <v>20</v>
      </c>
      <c r="D633" t="s">
        <v>20</v>
      </c>
      <c r="E633" s="38">
        <v>42684</v>
      </c>
      <c r="F633" t="s">
        <v>64</v>
      </c>
      <c r="G633" t="s">
        <v>20</v>
      </c>
      <c r="H633" t="s">
        <v>750</v>
      </c>
      <c r="I633" t="s">
        <v>64</v>
      </c>
      <c r="J633" t="b">
        <v>1</v>
      </c>
      <c r="K633" t="b">
        <v>0</v>
      </c>
      <c r="L633" t="b">
        <v>0</v>
      </c>
      <c r="M633" s="38">
        <v>42684</v>
      </c>
      <c r="N633">
        <v>0.5</v>
      </c>
      <c r="O633">
        <v>1</v>
      </c>
      <c r="P633">
        <v>0</v>
      </c>
      <c r="Q633">
        <v>1</v>
      </c>
    </row>
    <row r="634" spans="1:17" x14ac:dyDescent="0.3">
      <c r="A634" t="s">
        <v>662</v>
      </c>
      <c r="D634" t="s">
        <v>21</v>
      </c>
      <c r="E634" s="38">
        <v>42689</v>
      </c>
      <c r="F634" t="s">
        <v>170</v>
      </c>
      <c r="G634" t="s">
        <v>21</v>
      </c>
      <c r="H634" t="s">
        <v>750</v>
      </c>
      <c r="I634" t="s">
        <v>170</v>
      </c>
      <c r="J634" t="b">
        <v>0</v>
      </c>
      <c r="K634" t="b">
        <v>0</v>
      </c>
      <c r="L634" t="b">
        <v>0</v>
      </c>
      <c r="M634" s="38">
        <v>42689</v>
      </c>
      <c r="N634">
        <v>0.25</v>
      </c>
      <c r="O634">
        <v>1</v>
      </c>
      <c r="P634">
        <v>0</v>
      </c>
      <c r="Q634">
        <v>1</v>
      </c>
    </row>
    <row r="635" spans="1:17" x14ac:dyDescent="0.3">
      <c r="A635" t="s">
        <v>376</v>
      </c>
      <c r="B635" t="s">
        <v>101</v>
      </c>
      <c r="C635" t="s">
        <v>20</v>
      </c>
      <c r="D635" t="s">
        <v>20</v>
      </c>
      <c r="E635" s="38">
        <v>42690</v>
      </c>
      <c r="F635" t="s">
        <v>152</v>
      </c>
      <c r="G635" t="s">
        <v>20</v>
      </c>
      <c r="H635" t="s">
        <v>750</v>
      </c>
      <c r="I635" t="s">
        <v>152</v>
      </c>
      <c r="J635" t="b">
        <v>1</v>
      </c>
      <c r="K635" t="b">
        <v>0</v>
      </c>
      <c r="L635" t="b">
        <v>0</v>
      </c>
      <c r="M635" s="38">
        <v>42690</v>
      </c>
      <c r="N635">
        <v>0.5</v>
      </c>
      <c r="O635">
        <v>1</v>
      </c>
      <c r="P635">
        <v>0</v>
      </c>
      <c r="Q635">
        <v>1</v>
      </c>
    </row>
    <row r="636" spans="1:17" x14ac:dyDescent="0.3">
      <c r="A636" t="s">
        <v>885</v>
      </c>
      <c r="B636" t="s">
        <v>49</v>
      </c>
      <c r="C636" t="s">
        <v>26</v>
      </c>
      <c r="D636" t="s">
        <v>22</v>
      </c>
      <c r="E636" s="38">
        <v>42690</v>
      </c>
      <c r="F636" t="s">
        <v>142</v>
      </c>
      <c r="G636" t="s">
        <v>22</v>
      </c>
      <c r="J636" t="b">
        <v>0</v>
      </c>
      <c r="K636" t="b">
        <v>1</v>
      </c>
      <c r="L636" t="b">
        <v>0</v>
      </c>
      <c r="N636">
        <v>0.5</v>
      </c>
      <c r="O636">
        <v>0</v>
      </c>
      <c r="P636">
        <v>0</v>
      </c>
      <c r="Q636">
        <v>0</v>
      </c>
    </row>
    <row r="637" spans="1:17" x14ac:dyDescent="0.3">
      <c r="A637" t="s">
        <v>722</v>
      </c>
      <c r="B637" t="s">
        <v>54</v>
      </c>
      <c r="C637" t="s">
        <v>22</v>
      </c>
      <c r="D637" t="s">
        <v>26</v>
      </c>
      <c r="E637" s="38">
        <v>42679</v>
      </c>
      <c r="F637" t="s">
        <v>166</v>
      </c>
      <c r="G637" t="s">
        <v>26</v>
      </c>
      <c r="H637" t="s">
        <v>749</v>
      </c>
      <c r="I637" t="s">
        <v>166</v>
      </c>
      <c r="J637" t="b">
        <v>1</v>
      </c>
      <c r="K637" t="b">
        <v>0</v>
      </c>
      <c r="L637" t="b">
        <v>0</v>
      </c>
      <c r="M637" s="38">
        <v>42679</v>
      </c>
      <c r="N637">
        <v>0.25</v>
      </c>
      <c r="O637">
        <v>1</v>
      </c>
      <c r="P637">
        <v>0</v>
      </c>
      <c r="Q637">
        <v>0</v>
      </c>
    </row>
    <row r="638" spans="1:17" x14ac:dyDescent="0.3">
      <c r="A638" t="s">
        <v>693</v>
      </c>
      <c r="B638" t="s">
        <v>45</v>
      </c>
      <c r="C638" t="s">
        <v>20</v>
      </c>
      <c r="D638" t="s">
        <v>22</v>
      </c>
      <c r="E638" s="38">
        <v>42688</v>
      </c>
      <c r="F638" t="s">
        <v>172</v>
      </c>
      <c r="G638" t="s">
        <v>22</v>
      </c>
      <c r="H638" t="s">
        <v>858</v>
      </c>
      <c r="I638" t="s">
        <v>172</v>
      </c>
      <c r="J638" t="b">
        <v>1</v>
      </c>
      <c r="K638" t="b">
        <v>0</v>
      </c>
      <c r="L638" t="b">
        <v>0</v>
      </c>
      <c r="M638" s="38">
        <v>42688</v>
      </c>
      <c r="N638">
        <v>0.5</v>
      </c>
      <c r="O638">
        <v>1</v>
      </c>
      <c r="P638">
        <v>0</v>
      </c>
      <c r="Q638">
        <v>0</v>
      </c>
    </row>
    <row r="639" spans="1:17" x14ac:dyDescent="0.3">
      <c r="A639" t="s">
        <v>1116</v>
      </c>
      <c r="B639" t="s">
        <v>101</v>
      </c>
      <c r="C639" t="s">
        <v>20</v>
      </c>
      <c r="D639" t="s">
        <v>20</v>
      </c>
      <c r="E639" s="38">
        <v>42686</v>
      </c>
      <c r="F639" t="s">
        <v>152</v>
      </c>
      <c r="G639" t="s">
        <v>20</v>
      </c>
      <c r="H639" t="s">
        <v>754</v>
      </c>
      <c r="I639" t="s">
        <v>152</v>
      </c>
      <c r="J639" t="b">
        <v>1</v>
      </c>
      <c r="K639" t="b">
        <v>0</v>
      </c>
      <c r="L639" t="b">
        <v>0</v>
      </c>
      <c r="N639">
        <v>1</v>
      </c>
      <c r="O639">
        <v>0</v>
      </c>
      <c r="P639">
        <v>0</v>
      </c>
      <c r="Q639">
        <v>0</v>
      </c>
    </row>
    <row r="640" spans="1:17" x14ac:dyDescent="0.3">
      <c r="A640" t="s">
        <v>473</v>
      </c>
      <c r="B640" t="s">
        <v>116</v>
      </c>
      <c r="C640" t="s">
        <v>23</v>
      </c>
      <c r="D640" t="s">
        <v>20</v>
      </c>
      <c r="E640" s="38">
        <v>42560</v>
      </c>
      <c r="F640" t="s">
        <v>1117</v>
      </c>
      <c r="H640" t="s">
        <v>742</v>
      </c>
      <c r="I640" t="s">
        <v>321</v>
      </c>
      <c r="J640" t="b">
        <v>0</v>
      </c>
      <c r="K640" t="b">
        <v>1</v>
      </c>
      <c r="L640" t="b">
        <v>1</v>
      </c>
      <c r="M640" s="38">
        <v>42679</v>
      </c>
      <c r="N640">
        <v>0.33</v>
      </c>
      <c r="O640">
        <v>0</v>
      </c>
      <c r="P640">
        <v>0</v>
      </c>
      <c r="Q640">
        <v>0</v>
      </c>
    </row>
    <row r="641" spans="1:17" x14ac:dyDescent="0.3">
      <c r="A641" t="s">
        <v>423</v>
      </c>
      <c r="B641" t="s">
        <v>121</v>
      </c>
      <c r="C641" t="s">
        <v>26</v>
      </c>
      <c r="D641" t="s">
        <v>26</v>
      </c>
      <c r="E641" s="38">
        <v>42595</v>
      </c>
      <c r="J641" t="b">
        <v>0</v>
      </c>
      <c r="K641" t="b">
        <v>1</v>
      </c>
      <c r="L641" t="b">
        <v>1</v>
      </c>
      <c r="M641" s="38">
        <v>42689</v>
      </c>
      <c r="N641">
        <v>0.17</v>
      </c>
      <c r="O641">
        <v>0</v>
      </c>
      <c r="P641">
        <v>0</v>
      </c>
      <c r="Q641">
        <v>0</v>
      </c>
    </row>
    <row r="642" spans="1:17" x14ac:dyDescent="0.3">
      <c r="A642" t="s">
        <v>701</v>
      </c>
      <c r="B642" t="s">
        <v>702</v>
      </c>
      <c r="D642" t="s">
        <v>26</v>
      </c>
      <c r="E642" s="38">
        <v>42690</v>
      </c>
      <c r="F642" t="s">
        <v>146</v>
      </c>
      <c r="G642" t="s">
        <v>26</v>
      </c>
      <c r="H642" t="s">
        <v>750</v>
      </c>
      <c r="I642" t="s">
        <v>146</v>
      </c>
      <c r="J642" t="b">
        <v>0</v>
      </c>
      <c r="K642" t="b">
        <v>0</v>
      </c>
      <c r="L642" t="b">
        <v>0</v>
      </c>
      <c r="M642" s="38">
        <v>42690</v>
      </c>
      <c r="N642">
        <v>0.33</v>
      </c>
      <c r="O642">
        <v>1</v>
      </c>
      <c r="P642">
        <v>0</v>
      </c>
      <c r="Q642">
        <v>1</v>
      </c>
    </row>
    <row r="643" spans="1:17" x14ac:dyDescent="0.3">
      <c r="A643" t="s">
        <v>1118</v>
      </c>
      <c r="B643" t="s">
        <v>99</v>
      </c>
      <c r="C643" t="s">
        <v>24</v>
      </c>
      <c r="D643" t="s">
        <v>21</v>
      </c>
      <c r="E643" s="38">
        <v>42675</v>
      </c>
      <c r="F643" t="s">
        <v>170</v>
      </c>
      <c r="G643" t="s">
        <v>21</v>
      </c>
      <c r="H643" t="s">
        <v>756</v>
      </c>
      <c r="I643" t="s">
        <v>170</v>
      </c>
      <c r="J643" t="b">
        <v>1</v>
      </c>
      <c r="K643" t="b">
        <v>0</v>
      </c>
      <c r="L643" t="b">
        <v>0</v>
      </c>
      <c r="N643">
        <v>1</v>
      </c>
      <c r="O643">
        <v>0</v>
      </c>
      <c r="P643">
        <v>0</v>
      </c>
      <c r="Q643">
        <v>0</v>
      </c>
    </row>
    <row r="644" spans="1:17" x14ac:dyDescent="0.3">
      <c r="A644" t="s">
        <v>1119</v>
      </c>
      <c r="D644" t="s">
        <v>26</v>
      </c>
      <c r="E644" s="38">
        <v>42679</v>
      </c>
      <c r="H644" t="s">
        <v>742</v>
      </c>
      <c r="I644" t="s">
        <v>146</v>
      </c>
      <c r="J644" t="b">
        <v>0</v>
      </c>
      <c r="K644" t="b">
        <v>1</v>
      </c>
      <c r="L644" t="b">
        <v>1</v>
      </c>
      <c r="N644">
        <v>0.5</v>
      </c>
      <c r="O644">
        <v>0</v>
      </c>
      <c r="P644">
        <v>0</v>
      </c>
      <c r="Q644">
        <v>0</v>
      </c>
    </row>
    <row r="645" spans="1:17" x14ac:dyDescent="0.3">
      <c r="A645" t="s">
        <v>1120</v>
      </c>
      <c r="B645" t="s">
        <v>128</v>
      </c>
      <c r="C645" t="s">
        <v>23</v>
      </c>
      <c r="D645" t="s">
        <v>23</v>
      </c>
      <c r="E645" s="38">
        <v>42676</v>
      </c>
      <c r="H645" t="s">
        <v>752</v>
      </c>
      <c r="I645" t="s">
        <v>265</v>
      </c>
      <c r="J645" t="b">
        <v>0</v>
      </c>
      <c r="K645" t="b">
        <v>1</v>
      </c>
      <c r="L645" t="b">
        <v>0</v>
      </c>
      <c r="N645">
        <v>1</v>
      </c>
      <c r="O645">
        <v>0</v>
      </c>
      <c r="P645">
        <v>0</v>
      </c>
      <c r="Q645">
        <v>0</v>
      </c>
    </row>
    <row r="646" spans="1:17" x14ac:dyDescent="0.3">
      <c r="A646" t="s">
        <v>707</v>
      </c>
      <c r="D646" t="s">
        <v>22</v>
      </c>
      <c r="E646" s="38">
        <v>42674</v>
      </c>
      <c r="F646" t="s">
        <v>150</v>
      </c>
      <c r="G646" t="s">
        <v>22</v>
      </c>
      <c r="H646" t="s">
        <v>742</v>
      </c>
      <c r="I646" t="s">
        <v>150</v>
      </c>
      <c r="J646" t="b">
        <v>0</v>
      </c>
      <c r="K646" t="b">
        <v>1</v>
      </c>
      <c r="L646" t="b">
        <v>1</v>
      </c>
      <c r="M646" s="38">
        <v>42686</v>
      </c>
      <c r="N646">
        <v>0.33</v>
      </c>
      <c r="O646">
        <v>0</v>
      </c>
      <c r="P646">
        <v>0</v>
      </c>
      <c r="Q646">
        <v>0</v>
      </c>
    </row>
    <row r="647" spans="1:17" x14ac:dyDescent="0.3">
      <c r="A647" t="s">
        <v>656</v>
      </c>
      <c r="B647" t="s">
        <v>104</v>
      </c>
      <c r="C647" t="s">
        <v>22</v>
      </c>
      <c r="D647" t="s">
        <v>26</v>
      </c>
      <c r="E647" s="38">
        <v>42676</v>
      </c>
      <c r="F647" t="s">
        <v>166</v>
      </c>
      <c r="G647" t="s">
        <v>26</v>
      </c>
      <c r="H647" t="s">
        <v>750</v>
      </c>
      <c r="I647" t="s">
        <v>166</v>
      </c>
      <c r="J647" t="b">
        <v>1</v>
      </c>
      <c r="K647" t="b">
        <v>0</v>
      </c>
      <c r="L647" t="b">
        <v>0</v>
      </c>
      <c r="M647" s="38">
        <v>42676</v>
      </c>
      <c r="N647">
        <v>0.5</v>
      </c>
      <c r="O647">
        <v>1</v>
      </c>
      <c r="P647">
        <v>0</v>
      </c>
      <c r="Q647">
        <v>1</v>
      </c>
    </row>
    <row r="648" spans="1:17" x14ac:dyDescent="0.3">
      <c r="A648" t="s">
        <v>1121</v>
      </c>
      <c r="B648" t="s">
        <v>85</v>
      </c>
      <c r="C648" t="s">
        <v>23</v>
      </c>
      <c r="D648" t="s">
        <v>23</v>
      </c>
      <c r="E648" s="38">
        <v>42681</v>
      </c>
      <c r="F648" t="s">
        <v>163</v>
      </c>
      <c r="G648" t="s">
        <v>23</v>
      </c>
      <c r="H648" t="s">
        <v>760</v>
      </c>
      <c r="I648" t="s">
        <v>163</v>
      </c>
      <c r="J648" t="b">
        <v>1</v>
      </c>
      <c r="K648" t="b">
        <v>0</v>
      </c>
      <c r="L648" t="b">
        <v>0</v>
      </c>
      <c r="N648">
        <v>1</v>
      </c>
      <c r="O648">
        <v>0</v>
      </c>
      <c r="P648">
        <v>0</v>
      </c>
      <c r="Q648">
        <v>0</v>
      </c>
    </row>
    <row r="649" spans="1:17" x14ac:dyDescent="0.3">
      <c r="A649" t="s">
        <v>1122</v>
      </c>
      <c r="B649" t="s">
        <v>85</v>
      </c>
      <c r="C649" t="s">
        <v>23</v>
      </c>
      <c r="D649" t="s">
        <v>23</v>
      </c>
      <c r="E649" s="38">
        <v>42685</v>
      </c>
      <c r="F649" t="s">
        <v>148</v>
      </c>
      <c r="G649" t="s">
        <v>23</v>
      </c>
      <c r="H649" t="s">
        <v>762</v>
      </c>
      <c r="I649" t="s">
        <v>148</v>
      </c>
      <c r="J649" t="b">
        <v>0</v>
      </c>
      <c r="K649" t="b">
        <v>1</v>
      </c>
      <c r="L649" t="b">
        <v>0</v>
      </c>
      <c r="N649">
        <v>1</v>
      </c>
      <c r="O649">
        <v>0</v>
      </c>
      <c r="P649">
        <v>0</v>
      </c>
      <c r="Q649">
        <v>0</v>
      </c>
    </row>
    <row r="650" spans="1:17" x14ac:dyDescent="0.3">
      <c r="A650" t="s">
        <v>1123</v>
      </c>
      <c r="B650" t="s">
        <v>113</v>
      </c>
      <c r="C650" t="s">
        <v>23</v>
      </c>
      <c r="D650" t="s">
        <v>23</v>
      </c>
      <c r="E650" s="38">
        <v>42686</v>
      </c>
      <c r="J650" t="b">
        <v>0</v>
      </c>
      <c r="K650" t="b">
        <v>1</v>
      </c>
      <c r="L650" t="b">
        <v>0</v>
      </c>
      <c r="N650">
        <v>1</v>
      </c>
      <c r="O650">
        <v>0</v>
      </c>
      <c r="P650">
        <v>0</v>
      </c>
      <c r="Q650">
        <v>0</v>
      </c>
    </row>
    <row r="651" spans="1:17" x14ac:dyDescent="0.3">
      <c r="A651" t="s">
        <v>482</v>
      </c>
      <c r="B651" t="s">
        <v>45</v>
      </c>
      <c r="C651" t="s">
        <v>20</v>
      </c>
      <c r="D651" t="s">
        <v>20</v>
      </c>
      <c r="E651" s="38">
        <v>42664</v>
      </c>
      <c r="F651" t="s">
        <v>149</v>
      </c>
      <c r="G651" t="s">
        <v>20</v>
      </c>
      <c r="H651" t="s">
        <v>742</v>
      </c>
      <c r="J651" t="b">
        <v>0</v>
      </c>
      <c r="K651" t="b">
        <v>1</v>
      </c>
      <c r="L651" t="b">
        <v>1</v>
      </c>
      <c r="M651" s="38">
        <v>42677</v>
      </c>
      <c r="N651">
        <v>0.11</v>
      </c>
      <c r="O651">
        <v>0</v>
      </c>
      <c r="P651">
        <v>0</v>
      </c>
      <c r="Q651">
        <v>0</v>
      </c>
    </row>
    <row r="652" spans="1:17" x14ac:dyDescent="0.3">
      <c r="A652" t="s">
        <v>464</v>
      </c>
      <c r="B652" t="s">
        <v>332</v>
      </c>
      <c r="C652" t="s">
        <v>22</v>
      </c>
      <c r="D652" t="s">
        <v>22</v>
      </c>
      <c r="E652" s="38">
        <v>42622</v>
      </c>
      <c r="F652" t="s">
        <v>172</v>
      </c>
      <c r="G652" t="s">
        <v>22</v>
      </c>
      <c r="H652" t="s">
        <v>760</v>
      </c>
      <c r="I652" t="s">
        <v>172</v>
      </c>
      <c r="J652" t="b">
        <v>1</v>
      </c>
      <c r="K652" t="b">
        <v>0</v>
      </c>
      <c r="L652" t="b">
        <v>0</v>
      </c>
      <c r="M652" s="38">
        <v>42684</v>
      </c>
      <c r="N652">
        <v>0.2</v>
      </c>
      <c r="O652">
        <v>0</v>
      </c>
      <c r="P652">
        <v>0</v>
      </c>
      <c r="Q652">
        <v>0</v>
      </c>
    </row>
    <row r="653" spans="1:17" x14ac:dyDescent="0.3">
      <c r="A653" t="s">
        <v>1124</v>
      </c>
      <c r="B653" t="s">
        <v>98</v>
      </c>
      <c r="C653" t="s">
        <v>23</v>
      </c>
      <c r="D653" t="s">
        <v>23</v>
      </c>
      <c r="E653" s="38">
        <v>42679</v>
      </c>
      <c r="F653" t="s">
        <v>161</v>
      </c>
      <c r="G653" t="s">
        <v>23</v>
      </c>
      <c r="H653" t="s">
        <v>742</v>
      </c>
      <c r="J653" t="b">
        <v>0</v>
      </c>
      <c r="K653" t="b">
        <v>1</v>
      </c>
      <c r="L653" t="b">
        <v>1</v>
      </c>
      <c r="N653">
        <v>0.5</v>
      </c>
      <c r="O653">
        <v>0</v>
      </c>
      <c r="P653">
        <v>0</v>
      </c>
      <c r="Q653">
        <v>0</v>
      </c>
    </row>
    <row r="654" spans="1:17" x14ac:dyDescent="0.3">
      <c r="A654" t="s">
        <v>1125</v>
      </c>
      <c r="B654" t="s">
        <v>113</v>
      </c>
      <c r="C654" t="s">
        <v>23</v>
      </c>
      <c r="D654" t="s">
        <v>23</v>
      </c>
      <c r="E654" s="38">
        <v>42679</v>
      </c>
      <c r="F654" t="s">
        <v>161</v>
      </c>
      <c r="G654" t="s">
        <v>23</v>
      </c>
      <c r="H654" t="s">
        <v>754</v>
      </c>
      <c r="I654" t="s">
        <v>161</v>
      </c>
      <c r="J654" t="b">
        <v>0</v>
      </c>
      <c r="K654" t="b">
        <v>1</v>
      </c>
      <c r="L654" t="b">
        <v>0</v>
      </c>
      <c r="N654">
        <v>1</v>
      </c>
      <c r="O654">
        <v>0</v>
      </c>
      <c r="P654">
        <v>0</v>
      </c>
      <c r="Q654">
        <v>0</v>
      </c>
    </row>
    <row r="655" spans="1:17" x14ac:dyDescent="0.3">
      <c r="A655" t="s">
        <v>1126</v>
      </c>
      <c r="B655" t="s">
        <v>68</v>
      </c>
      <c r="C655" t="s">
        <v>25</v>
      </c>
      <c r="D655" t="s">
        <v>25</v>
      </c>
      <c r="E655" s="38">
        <v>42675</v>
      </c>
      <c r="F655" t="s">
        <v>136</v>
      </c>
      <c r="G655" t="s">
        <v>25</v>
      </c>
      <c r="J655" t="b">
        <v>1</v>
      </c>
      <c r="K655" t="b">
        <v>1</v>
      </c>
      <c r="L655" t="b">
        <v>0</v>
      </c>
      <c r="N655">
        <v>1</v>
      </c>
      <c r="O655">
        <v>0</v>
      </c>
      <c r="P655">
        <v>0</v>
      </c>
      <c r="Q655">
        <v>0</v>
      </c>
    </row>
    <row r="656" spans="1:17" x14ac:dyDescent="0.3">
      <c r="A656" t="s">
        <v>482</v>
      </c>
      <c r="B656" t="s">
        <v>45</v>
      </c>
      <c r="C656" t="s">
        <v>20</v>
      </c>
      <c r="D656" t="s">
        <v>20</v>
      </c>
      <c r="E656" s="38">
        <v>42658</v>
      </c>
      <c r="F656" t="s">
        <v>149</v>
      </c>
      <c r="G656" t="s">
        <v>20</v>
      </c>
      <c r="J656" t="b">
        <v>1</v>
      </c>
      <c r="K656" t="b">
        <v>1</v>
      </c>
      <c r="L656" t="b">
        <v>1</v>
      </c>
      <c r="M656" s="38">
        <v>42677</v>
      </c>
      <c r="N656">
        <v>0.11</v>
      </c>
      <c r="O656">
        <v>0</v>
      </c>
      <c r="P656">
        <v>0</v>
      </c>
      <c r="Q656">
        <v>0</v>
      </c>
    </row>
    <row r="657" spans="1:17" x14ac:dyDescent="0.3">
      <c r="A657" t="s">
        <v>420</v>
      </c>
      <c r="D657" t="s">
        <v>25</v>
      </c>
      <c r="E657" s="38">
        <v>42679</v>
      </c>
      <c r="F657" t="s">
        <v>156</v>
      </c>
      <c r="G657" t="s">
        <v>25</v>
      </c>
      <c r="H657" t="s">
        <v>750</v>
      </c>
      <c r="I657" t="s">
        <v>156</v>
      </c>
      <c r="J657" t="b">
        <v>1</v>
      </c>
      <c r="K657" t="b">
        <v>0</v>
      </c>
      <c r="L657" t="b">
        <v>0</v>
      </c>
      <c r="M657" s="38">
        <v>42679</v>
      </c>
      <c r="N657">
        <v>1</v>
      </c>
      <c r="O657">
        <v>1</v>
      </c>
      <c r="P657">
        <v>0</v>
      </c>
      <c r="Q657">
        <v>1</v>
      </c>
    </row>
    <row r="658" spans="1:17" x14ac:dyDescent="0.3">
      <c r="A658" t="s">
        <v>482</v>
      </c>
      <c r="B658" t="s">
        <v>45</v>
      </c>
      <c r="C658" t="s">
        <v>20</v>
      </c>
      <c r="D658" t="s">
        <v>20</v>
      </c>
      <c r="E658" s="38">
        <v>42665</v>
      </c>
      <c r="J658" t="b">
        <v>1</v>
      </c>
      <c r="K658" t="b">
        <v>1</v>
      </c>
      <c r="L658" t="b">
        <v>1</v>
      </c>
      <c r="M658" s="38">
        <v>42677</v>
      </c>
      <c r="N658">
        <v>0.11</v>
      </c>
      <c r="O658">
        <v>0</v>
      </c>
      <c r="P658">
        <v>0</v>
      </c>
      <c r="Q658">
        <v>0</v>
      </c>
    </row>
    <row r="659" spans="1:17" x14ac:dyDescent="0.3">
      <c r="A659" t="s">
        <v>1127</v>
      </c>
      <c r="B659" t="s">
        <v>99</v>
      </c>
      <c r="C659" t="s">
        <v>24</v>
      </c>
      <c r="D659" t="s">
        <v>21</v>
      </c>
      <c r="E659" s="38">
        <v>42675</v>
      </c>
      <c r="F659" t="s">
        <v>160</v>
      </c>
      <c r="G659" t="s">
        <v>21</v>
      </c>
      <c r="J659" t="b">
        <v>1</v>
      </c>
      <c r="K659" t="b">
        <v>1</v>
      </c>
      <c r="L659" t="b">
        <v>0</v>
      </c>
      <c r="N659">
        <v>1</v>
      </c>
      <c r="O659">
        <v>0</v>
      </c>
      <c r="P659">
        <v>0</v>
      </c>
      <c r="Q659">
        <v>0</v>
      </c>
    </row>
    <row r="660" spans="1:17" x14ac:dyDescent="0.3">
      <c r="A660" t="s">
        <v>1128</v>
      </c>
      <c r="B660" t="s">
        <v>95</v>
      </c>
      <c r="C660" t="s">
        <v>23</v>
      </c>
      <c r="D660" t="s">
        <v>23</v>
      </c>
      <c r="E660" s="38">
        <v>42686</v>
      </c>
      <c r="F660" t="s">
        <v>148</v>
      </c>
      <c r="G660" t="s">
        <v>23</v>
      </c>
      <c r="J660" t="b">
        <v>0</v>
      </c>
      <c r="K660" t="b">
        <v>1</v>
      </c>
      <c r="L660" t="b">
        <v>0</v>
      </c>
      <c r="M660" s="38">
        <v>42644</v>
      </c>
      <c r="N660">
        <v>1</v>
      </c>
      <c r="O660">
        <v>0</v>
      </c>
      <c r="P660">
        <v>0</v>
      </c>
      <c r="Q660">
        <v>0</v>
      </c>
    </row>
    <row r="661" spans="1:17" x14ac:dyDescent="0.3">
      <c r="A661" t="s">
        <v>1129</v>
      </c>
      <c r="B661" t="s">
        <v>125</v>
      </c>
      <c r="C661" t="s">
        <v>23</v>
      </c>
      <c r="D661" t="s">
        <v>23</v>
      </c>
      <c r="E661" s="38">
        <v>42678</v>
      </c>
      <c r="J661" t="b">
        <v>0</v>
      </c>
      <c r="K661" t="b">
        <v>1</v>
      </c>
      <c r="L661" t="b">
        <v>1</v>
      </c>
      <c r="M661" s="38">
        <v>42657</v>
      </c>
      <c r="N661">
        <v>0.5</v>
      </c>
      <c r="O661">
        <v>0</v>
      </c>
      <c r="P661">
        <v>0</v>
      </c>
      <c r="Q661">
        <v>0</v>
      </c>
    </row>
    <row r="662" spans="1:17" x14ac:dyDescent="0.3">
      <c r="A662" t="s">
        <v>1130</v>
      </c>
      <c r="B662" t="s">
        <v>100</v>
      </c>
      <c r="C662" t="s">
        <v>24</v>
      </c>
      <c r="D662" t="s">
        <v>21</v>
      </c>
      <c r="E662" s="38">
        <v>42681</v>
      </c>
      <c r="F662" t="s">
        <v>160</v>
      </c>
      <c r="G662" t="s">
        <v>21</v>
      </c>
      <c r="H662" t="s">
        <v>754</v>
      </c>
      <c r="I662" t="s">
        <v>160</v>
      </c>
      <c r="J662" t="b">
        <v>0</v>
      </c>
      <c r="K662" t="b">
        <v>1</v>
      </c>
      <c r="L662" t="b">
        <v>0</v>
      </c>
      <c r="N662">
        <v>1</v>
      </c>
      <c r="O662">
        <v>0</v>
      </c>
      <c r="P662">
        <v>0</v>
      </c>
      <c r="Q662">
        <v>0</v>
      </c>
    </row>
    <row r="663" spans="1:17" x14ac:dyDescent="0.3">
      <c r="A663" t="s">
        <v>1124</v>
      </c>
      <c r="B663" t="s">
        <v>98</v>
      </c>
      <c r="C663" t="s">
        <v>23</v>
      </c>
      <c r="D663" t="s">
        <v>23</v>
      </c>
      <c r="E663" s="38">
        <v>42679</v>
      </c>
      <c r="F663" t="s">
        <v>161</v>
      </c>
      <c r="G663" t="s">
        <v>23</v>
      </c>
      <c r="J663" t="b">
        <v>0</v>
      </c>
      <c r="K663" t="b">
        <v>1</v>
      </c>
      <c r="L663" t="b">
        <v>0</v>
      </c>
      <c r="N663">
        <v>0.5</v>
      </c>
      <c r="O663">
        <v>0</v>
      </c>
      <c r="P663">
        <v>0</v>
      </c>
      <c r="Q663">
        <v>0</v>
      </c>
    </row>
    <row r="664" spans="1:17" x14ac:dyDescent="0.3">
      <c r="A664" t="s">
        <v>1131</v>
      </c>
      <c r="B664" t="s">
        <v>334</v>
      </c>
      <c r="C664" t="s">
        <v>23</v>
      </c>
      <c r="D664" t="s">
        <v>23</v>
      </c>
      <c r="E664" s="38">
        <v>42678</v>
      </c>
      <c r="J664" t="b">
        <v>0</v>
      </c>
      <c r="K664" t="b">
        <v>1</v>
      </c>
      <c r="L664" t="b">
        <v>0</v>
      </c>
      <c r="N664">
        <v>1</v>
      </c>
      <c r="O664">
        <v>0</v>
      </c>
      <c r="P664">
        <v>0</v>
      </c>
      <c r="Q664">
        <v>0</v>
      </c>
    </row>
    <row r="665" spans="1:17" x14ac:dyDescent="0.3">
      <c r="A665" t="s">
        <v>1132</v>
      </c>
      <c r="D665" t="s">
        <v>25</v>
      </c>
      <c r="E665" s="38">
        <v>42679</v>
      </c>
      <c r="H665" t="s">
        <v>756</v>
      </c>
      <c r="I665" t="s">
        <v>265</v>
      </c>
      <c r="J665" t="b">
        <v>0</v>
      </c>
      <c r="K665" t="b">
        <v>1</v>
      </c>
      <c r="L665" t="b">
        <v>0</v>
      </c>
      <c r="N665">
        <v>1</v>
      </c>
      <c r="O665">
        <v>0</v>
      </c>
      <c r="P665">
        <v>0</v>
      </c>
      <c r="Q665">
        <v>0</v>
      </c>
    </row>
    <row r="666" spans="1:17" x14ac:dyDescent="0.3">
      <c r="A666" t="s">
        <v>1133</v>
      </c>
      <c r="D666" t="s">
        <v>26</v>
      </c>
      <c r="E666" s="38">
        <v>42679</v>
      </c>
      <c r="F666" t="s">
        <v>138</v>
      </c>
      <c r="G666" t="s">
        <v>26</v>
      </c>
      <c r="H666" t="s">
        <v>754</v>
      </c>
      <c r="I666" t="s">
        <v>138</v>
      </c>
      <c r="J666" t="b">
        <v>0</v>
      </c>
      <c r="K666" t="b">
        <v>1</v>
      </c>
      <c r="L666" t="b">
        <v>0</v>
      </c>
      <c r="N666">
        <v>1</v>
      </c>
      <c r="O666">
        <v>0</v>
      </c>
      <c r="P666">
        <v>0</v>
      </c>
      <c r="Q666">
        <v>0</v>
      </c>
    </row>
    <row r="667" spans="1:17" x14ac:dyDescent="0.3">
      <c r="A667" t="s">
        <v>464</v>
      </c>
      <c r="B667" t="s">
        <v>332</v>
      </c>
      <c r="C667" t="s">
        <v>22</v>
      </c>
      <c r="D667" t="s">
        <v>22</v>
      </c>
      <c r="E667" s="38">
        <v>42684</v>
      </c>
      <c r="F667" t="s">
        <v>172</v>
      </c>
      <c r="G667" t="s">
        <v>22</v>
      </c>
      <c r="H667" t="s">
        <v>750</v>
      </c>
      <c r="I667" t="s">
        <v>172</v>
      </c>
      <c r="J667" t="b">
        <v>1</v>
      </c>
      <c r="K667" t="b">
        <v>0</v>
      </c>
      <c r="L667" t="b">
        <v>0</v>
      </c>
      <c r="M667" s="38">
        <v>42684</v>
      </c>
      <c r="N667">
        <v>0.2</v>
      </c>
      <c r="O667">
        <v>1</v>
      </c>
      <c r="P667">
        <v>0</v>
      </c>
      <c r="Q667">
        <v>1</v>
      </c>
    </row>
    <row r="668" spans="1:17" x14ac:dyDescent="0.3">
      <c r="A668" t="s">
        <v>379</v>
      </c>
      <c r="B668" t="s">
        <v>106</v>
      </c>
      <c r="C668" t="s">
        <v>23</v>
      </c>
      <c r="D668" t="s">
        <v>23</v>
      </c>
      <c r="E668" s="38">
        <v>42684</v>
      </c>
      <c r="F668" t="s">
        <v>163</v>
      </c>
      <c r="G668" t="s">
        <v>23</v>
      </c>
      <c r="H668" t="s">
        <v>746</v>
      </c>
      <c r="I668" t="s">
        <v>163</v>
      </c>
      <c r="J668" t="b">
        <v>1</v>
      </c>
      <c r="K668" t="b">
        <v>0</v>
      </c>
      <c r="L668" t="b">
        <v>0</v>
      </c>
      <c r="M668" s="38">
        <v>42684</v>
      </c>
      <c r="N668">
        <v>0.25</v>
      </c>
      <c r="O668">
        <v>1</v>
      </c>
      <c r="P668">
        <v>1</v>
      </c>
      <c r="Q668">
        <v>1</v>
      </c>
    </row>
    <row r="669" spans="1:17" x14ac:dyDescent="0.3">
      <c r="A669" t="s">
        <v>536</v>
      </c>
      <c r="D669" t="s">
        <v>23</v>
      </c>
      <c r="E669" s="38">
        <v>42684</v>
      </c>
      <c r="F669" t="s">
        <v>148</v>
      </c>
      <c r="G669" t="s">
        <v>23</v>
      </c>
      <c r="H669" t="s">
        <v>750</v>
      </c>
      <c r="I669" t="s">
        <v>148</v>
      </c>
      <c r="J669" t="b">
        <v>1</v>
      </c>
      <c r="K669" t="b">
        <v>0</v>
      </c>
      <c r="L669" t="b">
        <v>0</v>
      </c>
      <c r="M669" s="38">
        <v>42684</v>
      </c>
      <c r="N669">
        <v>0.33</v>
      </c>
      <c r="O669">
        <v>1</v>
      </c>
      <c r="P669">
        <v>0</v>
      </c>
      <c r="Q669">
        <v>1</v>
      </c>
    </row>
    <row r="670" spans="1:17" x14ac:dyDescent="0.3">
      <c r="A670" t="s">
        <v>573</v>
      </c>
      <c r="B670" t="s">
        <v>118</v>
      </c>
      <c r="C670" t="s">
        <v>22</v>
      </c>
      <c r="D670" t="s">
        <v>22</v>
      </c>
      <c r="E670" s="38">
        <v>42684</v>
      </c>
      <c r="F670" t="s">
        <v>135</v>
      </c>
      <c r="G670" t="s">
        <v>22</v>
      </c>
      <c r="H670" t="s">
        <v>750</v>
      </c>
      <c r="I670" t="s">
        <v>135</v>
      </c>
      <c r="J670" t="b">
        <v>1</v>
      </c>
      <c r="K670" t="b">
        <v>0</v>
      </c>
      <c r="L670" t="b">
        <v>0</v>
      </c>
      <c r="M670" s="38">
        <v>42684</v>
      </c>
      <c r="N670">
        <v>0.5</v>
      </c>
      <c r="O670">
        <v>1</v>
      </c>
      <c r="P670">
        <v>0</v>
      </c>
      <c r="Q670">
        <v>1</v>
      </c>
    </row>
    <row r="671" spans="1:17" x14ac:dyDescent="0.3">
      <c r="A671" t="s">
        <v>1134</v>
      </c>
      <c r="B671" t="s">
        <v>121</v>
      </c>
      <c r="C671" t="s">
        <v>26</v>
      </c>
      <c r="D671" t="s">
        <v>26</v>
      </c>
      <c r="E671" s="38">
        <v>42683</v>
      </c>
      <c r="F671" t="s">
        <v>146</v>
      </c>
      <c r="G671" t="s">
        <v>26</v>
      </c>
      <c r="H671" t="s">
        <v>762</v>
      </c>
      <c r="I671" t="s">
        <v>146</v>
      </c>
      <c r="J671" t="b">
        <v>1</v>
      </c>
      <c r="K671" t="b">
        <v>1</v>
      </c>
      <c r="L671" t="b">
        <v>0</v>
      </c>
      <c r="N671">
        <v>1</v>
      </c>
      <c r="O671">
        <v>0</v>
      </c>
      <c r="P671">
        <v>0</v>
      </c>
      <c r="Q671">
        <v>0</v>
      </c>
    </row>
    <row r="672" spans="1:17" x14ac:dyDescent="0.3">
      <c r="A672" t="s">
        <v>1135</v>
      </c>
      <c r="D672" t="s">
        <v>26</v>
      </c>
      <c r="E672" s="38">
        <v>42690</v>
      </c>
      <c r="J672" t="b">
        <v>0</v>
      </c>
      <c r="K672" t="b">
        <v>1</v>
      </c>
      <c r="L672" t="b">
        <v>0</v>
      </c>
      <c r="N672">
        <v>1</v>
      </c>
      <c r="O672">
        <v>0</v>
      </c>
      <c r="P672">
        <v>0</v>
      </c>
      <c r="Q672">
        <v>0</v>
      </c>
    </row>
    <row r="673" spans="1:17" x14ac:dyDescent="0.3">
      <c r="A673" t="s">
        <v>1136</v>
      </c>
      <c r="B673" t="s">
        <v>113</v>
      </c>
      <c r="C673" t="s">
        <v>23</v>
      </c>
      <c r="D673" t="s">
        <v>23</v>
      </c>
      <c r="E673" s="38">
        <v>42690</v>
      </c>
      <c r="F673" t="s">
        <v>169</v>
      </c>
      <c r="G673" t="s">
        <v>23</v>
      </c>
      <c r="H673" t="s">
        <v>760</v>
      </c>
      <c r="I673" t="s">
        <v>169</v>
      </c>
      <c r="J673" t="b">
        <v>1</v>
      </c>
      <c r="K673" t="b">
        <v>0</v>
      </c>
      <c r="L673" t="b">
        <v>0</v>
      </c>
      <c r="N673">
        <v>1</v>
      </c>
      <c r="O673">
        <v>0</v>
      </c>
      <c r="P673">
        <v>0</v>
      </c>
      <c r="Q673">
        <v>0</v>
      </c>
    </row>
    <row r="674" spans="1:17" x14ac:dyDescent="0.3">
      <c r="A674" t="s">
        <v>1137</v>
      </c>
      <c r="D674" t="s">
        <v>22</v>
      </c>
      <c r="E674" s="38">
        <v>42685</v>
      </c>
      <c r="F674" t="s">
        <v>135</v>
      </c>
      <c r="G674" t="s">
        <v>22</v>
      </c>
      <c r="H674" t="s">
        <v>742</v>
      </c>
      <c r="I674" t="s">
        <v>767</v>
      </c>
      <c r="J674" t="b">
        <v>1</v>
      </c>
      <c r="K674" t="b">
        <v>1</v>
      </c>
      <c r="L674" t="b">
        <v>1</v>
      </c>
      <c r="N674">
        <v>0.5</v>
      </c>
      <c r="O674">
        <v>0</v>
      </c>
      <c r="P674">
        <v>0</v>
      </c>
      <c r="Q674">
        <v>0</v>
      </c>
    </row>
    <row r="675" spans="1:17" x14ac:dyDescent="0.3">
      <c r="A675" t="s">
        <v>433</v>
      </c>
      <c r="D675" t="s">
        <v>26</v>
      </c>
      <c r="E675" s="38">
        <v>42686</v>
      </c>
      <c r="H675" t="s">
        <v>742</v>
      </c>
      <c r="I675" t="s">
        <v>265</v>
      </c>
      <c r="J675" t="b">
        <v>0</v>
      </c>
      <c r="K675" t="b">
        <v>1</v>
      </c>
      <c r="L675" t="b">
        <v>1</v>
      </c>
      <c r="M675" s="38">
        <v>42686</v>
      </c>
      <c r="N675">
        <v>0.33</v>
      </c>
      <c r="O675">
        <v>0</v>
      </c>
      <c r="P675">
        <v>0</v>
      </c>
      <c r="Q675">
        <v>0</v>
      </c>
    </row>
    <row r="676" spans="1:17" x14ac:dyDescent="0.3">
      <c r="A676" t="s">
        <v>1138</v>
      </c>
      <c r="B676" t="s">
        <v>478</v>
      </c>
      <c r="C676" t="s">
        <v>22</v>
      </c>
      <c r="D676" t="s">
        <v>22</v>
      </c>
      <c r="E676" s="38">
        <v>42685</v>
      </c>
      <c r="J676" t="b">
        <v>0</v>
      </c>
      <c r="K676" t="b">
        <v>1</v>
      </c>
      <c r="L676" t="b">
        <v>0</v>
      </c>
      <c r="M676" s="38">
        <v>42663</v>
      </c>
      <c r="N676">
        <v>0.5</v>
      </c>
      <c r="O676">
        <v>0</v>
      </c>
      <c r="P676">
        <v>0</v>
      </c>
      <c r="Q676">
        <v>0</v>
      </c>
    </row>
    <row r="677" spans="1:17" x14ac:dyDescent="0.3">
      <c r="A677" t="s">
        <v>443</v>
      </c>
      <c r="B677" t="s">
        <v>91</v>
      </c>
      <c r="C677" t="s">
        <v>25</v>
      </c>
      <c r="D677" t="s">
        <v>25</v>
      </c>
      <c r="E677" s="38">
        <v>42685</v>
      </c>
      <c r="F677" t="s">
        <v>157</v>
      </c>
      <c r="G677" t="s">
        <v>25</v>
      </c>
      <c r="H677" t="s">
        <v>749</v>
      </c>
      <c r="I677" t="s">
        <v>165</v>
      </c>
      <c r="J677" t="b">
        <v>1</v>
      </c>
      <c r="K677" t="b">
        <v>0</v>
      </c>
      <c r="L677" t="b">
        <v>0</v>
      </c>
      <c r="M677" s="38">
        <v>42685</v>
      </c>
      <c r="N677">
        <v>1</v>
      </c>
      <c r="O677">
        <v>1</v>
      </c>
      <c r="P677">
        <v>0</v>
      </c>
      <c r="Q677">
        <v>0</v>
      </c>
    </row>
    <row r="678" spans="1:17" x14ac:dyDescent="0.3">
      <c r="A678" t="s">
        <v>637</v>
      </c>
      <c r="B678" t="s">
        <v>91</v>
      </c>
      <c r="C678" t="s">
        <v>25</v>
      </c>
      <c r="D678" t="s">
        <v>25</v>
      </c>
      <c r="E678" s="38">
        <v>42683</v>
      </c>
      <c r="F678" t="s">
        <v>136</v>
      </c>
      <c r="G678" t="s">
        <v>25</v>
      </c>
      <c r="H678" t="s">
        <v>749</v>
      </c>
      <c r="I678" t="s">
        <v>165</v>
      </c>
      <c r="J678" t="b">
        <v>1</v>
      </c>
      <c r="K678" t="b">
        <v>0</v>
      </c>
      <c r="L678" t="b">
        <v>0</v>
      </c>
      <c r="M678" s="38">
        <v>42683</v>
      </c>
      <c r="N678">
        <v>0.5</v>
      </c>
      <c r="O678">
        <v>1</v>
      </c>
      <c r="P678">
        <v>0</v>
      </c>
      <c r="Q678">
        <v>0</v>
      </c>
    </row>
    <row r="679" spans="1:17" x14ac:dyDescent="0.3">
      <c r="A679" t="s">
        <v>605</v>
      </c>
      <c r="B679" t="s">
        <v>104</v>
      </c>
      <c r="C679" t="s">
        <v>22</v>
      </c>
      <c r="D679" t="s">
        <v>26</v>
      </c>
      <c r="E679" s="38">
        <v>42684</v>
      </c>
      <c r="F679" t="s">
        <v>151</v>
      </c>
      <c r="G679" t="s">
        <v>26</v>
      </c>
      <c r="H679" t="s">
        <v>742</v>
      </c>
      <c r="I679" t="s">
        <v>151</v>
      </c>
      <c r="J679" t="b">
        <v>0</v>
      </c>
      <c r="K679" t="b">
        <v>1</v>
      </c>
      <c r="L679" t="b">
        <v>1</v>
      </c>
      <c r="M679" s="38">
        <v>42677</v>
      </c>
      <c r="N679">
        <v>0.17</v>
      </c>
      <c r="O679">
        <v>0</v>
      </c>
      <c r="P679">
        <v>0</v>
      </c>
      <c r="Q679">
        <v>0</v>
      </c>
    </row>
    <row r="680" spans="1:17" x14ac:dyDescent="0.3">
      <c r="A680" t="s">
        <v>540</v>
      </c>
      <c r="B680" t="s">
        <v>71</v>
      </c>
      <c r="C680" t="s">
        <v>23</v>
      </c>
      <c r="D680" t="s">
        <v>23</v>
      </c>
      <c r="E680" s="38">
        <v>42684</v>
      </c>
      <c r="F680" t="s">
        <v>168</v>
      </c>
      <c r="G680" t="s">
        <v>23</v>
      </c>
      <c r="H680" t="s">
        <v>750</v>
      </c>
      <c r="I680" t="s">
        <v>168</v>
      </c>
      <c r="J680" t="b">
        <v>1</v>
      </c>
      <c r="K680" t="b">
        <v>0</v>
      </c>
      <c r="L680" t="b">
        <v>0</v>
      </c>
      <c r="M680" s="38">
        <v>42684</v>
      </c>
      <c r="N680">
        <v>1</v>
      </c>
      <c r="O680">
        <v>1</v>
      </c>
      <c r="P680">
        <v>0</v>
      </c>
      <c r="Q680">
        <v>1</v>
      </c>
    </row>
    <row r="681" spans="1:17" x14ac:dyDescent="0.3">
      <c r="A681" t="s">
        <v>950</v>
      </c>
      <c r="B681" t="s">
        <v>126</v>
      </c>
      <c r="C681" t="s">
        <v>25</v>
      </c>
      <c r="D681" t="s">
        <v>25</v>
      </c>
      <c r="E681" s="38">
        <v>42689</v>
      </c>
      <c r="J681" t="b">
        <v>0</v>
      </c>
      <c r="K681" t="b">
        <v>1</v>
      </c>
      <c r="L681" t="b">
        <v>0</v>
      </c>
      <c r="N681">
        <v>0.25</v>
      </c>
      <c r="O681">
        <v>0</v>
      </c>
      <c r="P681">
        <v>0</v>
      </c>
      <c r="Q681">
        <v>0</v>
      </c>
    </row>
    <row r="682" spans="1:17" x14ac:dyDescent="0.3">
      <c r="A682" t="s">
        <v>593</v>
      </c>
      <c r="B682" t="s">
        <v>594</v>
      </c>
      <c r="C682" t="s">
        <v>20</v>
      </c>
      <c r="D682" t="s">
        <v>20</v>
      </c>
      <c r="E682" s="38">
        <v>42598</v>
      </c>
      <c r="H682" t="s">
        <v>742</v>
      </c>
      <c r="I682" t="s">
        <v>265</v>
      </c>
      <c r="J682" t="b">
        <v>0</v>
      </c>
      <c r="K682" t="b">
        <v>1</v>
      </c>
      <c r="L682" t="b">
        <v>1</v>
      </c>
      <c r="M682" s="38">
        <v>42679</v>
      </c>
      <c r="N682">
        <v>0.25</v>
      </c>
      <c r="O682">
        <v>0</v>
      </c>
      <c r="P682">
        <v>0</v>
      </c>
      <c r="Q682">
        <v>0</v>
      </c>
    </row>
    <row r="683" spans="1:17" x14ac:dyDescent="0.3">
      <c r="A683" t="s">
        <v>344</v>
      </c>
      <c r="B683" t="s">
        <v>100</v>
      </c>
      <c r="C683" t="s">
        <v>24</v>
      </c>
      <c r="D683" t="s">
        <v>21</v>
      </c>
      <c r="E683" s="38">
        <v>42684</v>
      </c>
      <c r="F683" t="s">
        <v>145</v>
      </c>
      <c r="G683" t="s">
        <v>21</v>
      </c>
      <c r="H683" t="s">
        <v>750</v>
      </c>
      <c r="I683" t="s">
        <v>145</v>
      </c>
      <c r="J683" t="b">
        <v>1</v>
      </c>
      <c r="K683" t="b">
        <v>0</v>
      </c>
      <c r="L683" t="b">
        <v>0</v>
      </c>
      <c r="M683" s="38">
        <v>42684</v>
      </c>
      <c r="N683">
        <v>1</v>
      </c>
      <c r="O683">
        <v>1</v>
      </c>
      <c r="P683">
        <v>0</v>
      </c>
      <c r="Q683">
        <v>1</v>
      </c>
    </row>
    <row r="684" spans="1:17" x14ac:dyDescent="0.3">
      <c r="A684" t="s">
        <v>1139</v>
      </c>
      <c r="B684" t="s">
        <v>42</v>
      </c>
      <c r="C684" t="s">
        <v>25</v>
      </c>
      <c r="D684" t="s">
        <v>25</v>
      </c>
      <c r="E684" s="38">
        <v>42688</v>
      </c>
      <c r="F684" t="s">
        <v>136</v>
      </c>
      <c r="G684" t="s">
        <v>25</v>
      </c>
      <c r="J684" t="b">
        <v>1</v>
      </c>
      <c r="K684" t="b">
        <v>1</v>
      </c>
      <c r="L684" t="b">
        <v>0</v>
      </c>
      <c r="N684">
        <v>1</v>
      </c>
      <c r="O684">
        <v>0</v>
      </c>
      <c r="P684">
        <v>0</v>
      </c>
      <c r="Q684">
        <v>0</v>
      </c>
    </row>
    <row r="685" spans="1:17" x14ac:dyDescent="0.3">
      <c r="A685" t="s">
        <v>426</v>
      </c>
      <c r="D685" t="s">
        <v>23</v>
      </c>
      <c r="E685" s="38">
        <v>42683</v>
      </c>
      <c r="H685" t="s">
        <v>760</v>
      </c>
      <c r="I685" t="s">
        <v>171</v>
      </c>
      <c r="J685" t="b">
        <v>1</v>
      </c>
      <c r="K685" t="b">
        <v>1</v>
      </c>
      <c r="L685" t="b">
        <v>0</v>
      </c>
      <c r="M685" s="38">
        <v>42684</v>
      </c>
      <c r="N685">
        <v>0.25</v>
      </c>
      <c r="O685">
        <v>0</v>
      </c>
      <c r="P685">
        <v>0</v>
      </c>
      <c r="Q685">
        <v>0</v>
      </c>
    </row>
    <row r="686" spans="1:17" x14ac:dyDescent="0.3">
      <c r="A686" t="s">
        <v>1140</v>
      </c>
      <c r="B686" t="s">
        <v>106</v>
      </c>
      <c r="C686" t="s">
        <v>23</v>
      </c>
      <c r="D686" t="s">
        <v>23</v>
      </c>
      <c r="E686" s="38">
        <v>42688</v>
      </c>
      <c r="H686" t="s">
        <v>756</v>
      </c>
      <c r="I686" t="s">
        <v>265</v>
      </c>
      <c r="J686" t="b">
        <v>0</v>
      </c>
      <c r="K686" t="b">
        <v>1</v>
      </c>
      <c r="L686" t="b">
        <v>0</v>
      </c>
      <c r="N686">
        <v>1</v>
      </c>
      <c r="O686">
        <v>0</v>
      </c>
      <c r="P686">
        <v>0</v>
      </c>
      <c r="Q686">
        <v>0</v>
      </c>
    </row>
    <row r="687" spans="1:17" x14ac:dyDescent="0.3">
      <c r="A687" t="s">
        <v>465</v>
      </c>
      <c r="B687" t="s">
        <v>77</v>
      </c>
      <c r="C687" t="s">
        <v>20</v>
      </c>
      <c r="D687" t="s">
        <v>20</v>
      </c>
      <c r="E687" s="38">
        <v>42689</v>
      </c>
      <c r="F687" t="s">
        <v>152</v>
      </c>
      <c r="G687" t="s">
        <v>20</v>
      </c>
      <c r="H687" t="s">
        <v>771</v>
      </c>
      <c r="I687" t="s">
        <v>152</v>
      </c>
      <c r="J687" t="b">
        <v>1</v>
      </c>
      <c r="K687" t="b">
        <v>0</v>
      </c>
      <c r="L687" t="b">
        <v>0</v>
      </c>
      <c r="M687" s="38">
        <v>42689</v>
      </c>
      <c r="N687">
        <v>0.5</v>
      </c>
      <c r="O687">
        <v>1</v>
      </c>
      <c r="P687">
        <v>0</v>
      </c>
      <c r="Q687">
        <v>0</v>
      </c>
    </row>
    <row r="688" spans="1:17" x14ac:dyDescent="0.3">
      <c r="A688" t="s">
        <v>1141</v>
      </c>
      <c r="B688" t="s">
        <v>41</v>
      </c>
      <c r="C688" t="s">
        <v>25</v>
      </c>
      <c r="D688" t="s">
        <v>25</v>
      </c>
      <c r="E688" s="38">
        <v>42685</v>
      </c>
      <c r="F688" t="s">
        <v>156</v>
      </c>
      <c r="G688" t="s">
        <v>25</v>
      </c>
      <c r="H688" t="s">
        <v>742</v>
      </c>
      <c r="I688" t="s">
        <v>156</v>
      </c>
      <c r="J688" t="b">
        <v>1</v>
      </c>
      <c r="K688" t="b">
        <v>1</v>
      </c>
      <c r="L688" t="b">
        <v>1</v>
      </c>
      <c r="N688">
        <v>1</v>
      </c>
      <c r="O688">
        <v>0</v>
      </c>
      <c r="P688">
        <v>0</v>
      </c>
      <c r="Q688">
        <v>0</v>
      </c>
    </row>
    <row r="689" spans="1:17" x14ac:dyDescent="0.3">
      <c r="A689" t="s">
        <v>1142</v>
      </c>
      <c r="B689" t="s">
        <v>111</v>
      </c>
      <c r="C689" t="s">
        <v>23</v>
      </c>
      <c r="D689" t="s">
        <v>23</v>
      </c>
      <c r="E689" s="38">
        <v>42685</v>
      </c>
      <c r="F689" t="s">
        <v>148</v>
      </c>
      <c r="G689" t="s">
        <v>23</v>
      </c>
      <c r="H689" t="s">
        <v>754</v>
      </c>
      <c r="I689" t="s">
        <v>148</v>
      </c>
      <c r="J689" t="b">
        <v>1</v>
      </c>
      <c r="K689" t="b">
        <v>1</v>
      </c>
      <c r="L689" t="b">
        <v>0</v>
      </c>
      <c r="N689">
        <v>1</v>
      </c>
      <c r="O689">
        <v>0</v>
      </c>
      <c r="P689">
        <v>0</v>
      </c>
      <c r="Q689">
        <v>0</v>
      </c>
    </row>
    <row r="690" spans="1:17" x14ac:dyDescent="0.3">
      <c r="A690" t="s">
        <v>467</v>
      </c>
      <c r="B690" t="s">
        <v>468</v>
      </c>
      <c r="C690" t="s">
        <v>25</v>
      </c>
      <c r="D690" t="s">
        <v>25</v>
      </c>
      <c r="E690" s="38">
        <v>42684</v>
      </c>
      <c r="F690" t="s">
        <v>157</v>
      </c>
      <c r="G690" t="s">
        <v>25</v>
      </c>
      <c r="H690" t="s">
        <v>749</v>
      </c>
      <c r="I690" t="s">
        <v>157</v>
      </c>
      <c r="J690" t="b">
        <v>1</v>
      </c>
      <c r="K690" t="b">
        <v>0</v>
      </c>
      <c r="L690" t="b">
        <v>0</v>
      </c>
      <c r="M690" s="38">
        <v>42684</v>
      </c>
      <c r="N690">
        <v>0.33</v>
      </c>
      <c r="O690">
        <v>1</v>
      </c>
      <c r="P690">
        <v>0</v>
      </c>
      <c r="Q690">
        <v>0</v>
      </c>
    </row>
    <row r="691" spans="1:17" x14ac:dyDescent="0.3">
      <c r="A691" t="s">
        <v>1143</v>
      </c>
      <c r="B691" t="s">
        <v>132</v>
      </c>
      <c r="C691" t="s">
        <v>20</v>
      </c>
      <c r="D691" t="s">
        <v>20</v>
      </c>
      <c r="E691" s="38">
        <v>42685</v>
      </c>
      <c r="F691" t="s">
        <v>140</v>
      </c>
      <c r="G691" t="s">
        <v>20</v>
      </c>
      <c r="H691" t="s">
        <v>754</v>
      </c>
      <c r="I691" t="s">
        <v>140</v>
      </c>
      <c r="J691" t="b">
        <v>0</v>
      </c>
      <c r="K691" t="b">
        <v>1</v>
      </c>
      <c r="L691" t="b">
        <v>0</v>
      </c>
      <c r="N691">
        <v>1</v>
      </c>
      <c r="O691">
        <v>0</v>
      </c>
      <c r="P691">
        <v>0</v>
      </c>
      <c r="Q691">
        <v>0</v>
      </c>
    </row>
    <row r="692" spans="1:17" x14ac:dyDescent="0.3">
      <c r="A692" t="s">
        <v>1144</v>
      </c>
      <c r="B692" t="s">
        <v>103</v>
      </c>
      <c r="C692" t="s">
        <v>22</v>
      </c>
      <c r="D692" t="s">
        <v>22</v>
      </c>
      <c r="E692" s="38">
        <v>42690</v>
      </c>
      <c r="F692" t="s">
        <v>142</v>
      </c>
      <c r="G692" t="s">
        <v>22</v>
      </c>
      <c r="J692" t="b">
        <v>0</v>
      </c>
      <c r="K692" t="b">
        <v>1</v>
      </c>
      <c r="L692" t="b">
        <v>1</v>
      </c>
      <c r="N692">
        <v>1</v>
      </c>
      <c r="O692">
        <v>0</v>
      </c>
      <c r="P692">
        <v>0</v>
      </c>
      <c r="Q692">
        <v>0</v>
      </c>
    </row>
    <row r="693" spans="1:17" x14ac:dyDescent="0.3">
      <c r="A693" t="s">
        <v>1145</v>
      </c>
      <c r="D693" t="s">
        <v>22</v>
      </c>
      <c r="E693" s="38">
        <v>42690</v>
      </c>
      <c r="F693" t="s">
        <v>135</v>
      </c>
      <c r="G693" t="s">
        <v>22</v>
      </c>
      <c r="J693" t="b">
        <v>1</v>
      </c>
      <c r="K693" t="b">
        <v>1</v>
      </c>
      <c r="L693" t="b">
        <v>0</v>
      </c>
      <c r="N693">
        <v>1</v>
      </c>
      <c r="O693">
        <v>0</v>
      </c>
      <c r="P693">
        <v>0</v>
      </c>
      <c r="Q693">
        <v>0</v>
      </c>
    </row>
    <row r="694" spans="1:17" x14ac:dyDescent="0.3">
      <c r="A694" t="s">
        <v>482</v>
      </c>
      <c r="B694" t="s">
        <v>45</v>
      </c>
      <c r="C694" t="s">
        <v>20</v>
      </c>
      <c r="D694" t="s">
        <v>20</v>
      </c>
      <c r="E694" s="38">
        <v>42675</v>
      </c>
      <c r="F694" t="s">
        <v>147</v>
      </c>
      <c r="G694" t="s">
        <v>20</v>
      </c>
      <c r="H694" t="s">
        <v>742</v>
      </c>
      <c r="I694" t="s">
        <v>147</v>
      </c>
      <c r="J694" t="b">
        <v>1</v>
      </c>
      <c r="K694" t="b">
        <v>1</v>
      </c>
      <c r="L694" t="b">
        <v>1</v>
      </c>
      <c r="M694" s="38">
        <v>42677</v>
      </c>
      <c r="N694">
        <v>0.11</v>
      </c>
      <c r="O694">
        <v>0</v>
      </c>
      <c r="P694">
        <v>0</v>
      </c>
      <c r="Q694">
        <v>0</v>
      </c>
    </row>
    <row r="695" spans="1:17" x14ac:dyDescent="0.3">
      <c r="A695" t="s">
        <v>1146</v>
      </c>
      <c r="B695" t="s">
        <v>1147</v>
      </c>
      <c r="C695" t="s">
        <v>25</v>
      </c>
      <c r="D695" t="s">
        <v>25</v>
      </c>
      <c r="E695" s="38">
        <v>42690</v>
      </c>
      <c r="F695" t="s">
        <v>156</v>
      </c>
      <c r="G695" t="s">
        <v>25</v>
      </c>
      <c r="H695" t="s">
        <v>760</v>
      </c>
      <c r="I695" t="s">
        <v>165</v>
      </c>
      <c r="J695" t="b">
        <v>1</v>
      </c>
      <c r="K695" t="b">
        <v>0</v>
      </c>
      <c r="L695" t="b">
        <v>0</v>
      </c>
      <c r="N695">
        <v>0.5</v>
      </c>
      <c r="O695">
        <v>0</v>
      </c>
      <c r="P695">
        <v>0</v>
      </c>
      <c r="Q695">
        <v>0</v>
      </c>
    </row>
    <row r="696" spans="1:17" x14ac:dyDescent="0.3">
      <c r="A696" t="s">
        <v>1148</v>
      </c>
      <c r="B696" t="s">
        <v>125</v>
      </c>
      <c r="C696" t="s">
        <v>23</v>
      </c>
      <c r="D696" t="s">
        <v>23</v>
      </c>
      <c r="E696" s="38">
        <v>42675</v>
      </c>
      <c r="F696" t="s">
        <v>169</v>
      </c>
      <c r="G696" t="s">
        <v>23</v>
      </c>
      <c r="H696" t="s">
        <v>762</v>
      </c>
      <c r="I696" t="s">
        <v>169</v>
      </c>
      <c r="J696" t="b">
        <v>0</v>
      </c>
      <c r="K696" t="b">
        <v>0</v>
      </c>
      <c r="L696" t="b">
        <v>0</v>
      </c>
      <c r="N696">
        <v>1</v>
      </c>
      <c r="O696">
        <v>0</v>
      </c>
      <c r="P696">
        <v>0</v>
      </c>
      <c r="Q696">
        <v>0</v>
      </c>
    </row>
    <row r="697" spans="1:17" x14ac:dyDescent="0.3">
      <c r="A697" t="s">
        <v>386</v>
      </c>
      <c r="B697" t="s">
        <v>52</v>
      </c>
      <c r="C697" t="s">
        <v>23</v>
      </c>
      <c r="D697" t="s">
        <v>23</v>
      </c>
      <c r="E697" s="38">
        <v>42689</v>
      </c>
      <c r="F697" t="s">
        <v>168</v>
      </c>
      <c r="G697" t="s">
        <v>23</v>
      </c>
      <c r="H697" t="s">
        <v>771</v>
      </c>
      <c r="I697" t="s">
        <v>168</v>
      </c>
      <c r="J697" t="b">
        <v>1</v>
      </c>
      <c r="K697" t="b">
        <v>0</v>
      </c>
      <c r="L697" t="b">
        <v>0</v>
      </c>
      <c r="M697" s="38">
        <v>42689</v>
      </c>
      <c r="N697">
        <v>0.5</v>
      </c>
      <c r="O697">
        <v>1</v>
      </c>
      <c r="P697">
        <v>0</v>
      </c>
      <c r="Q697">
        <v>0</v>
      </c>
    </row>
    <row r="698" spans="1:17" x14ac:dyDescent="0.3">
      <c r="A698" t="s">
        <v>532</v>
      </c>
      <c r="B698" t="s">
        <v>173</v>
      </c>
      <c r="D698" t="s">
        <v>23</v>
      </c>
      <c r="E698" s="38">
        <v>42672</v>
      </c>
      <c r="F698" t="s">
        <v>173</v>
      </c>
      <c r="G698" t="s">
        <v>20</v>
      </c>
      <c r="H698" t="s">
        <v>742</v>
      </c>
      <c r="I698" t="s">
        <v>173</v>
      </c>
      <c r="J698" t="b">
        <v>1</v>
      </c>
      <c r="K698" t="b">
        <v>1</v>
      </c>
      <c r="L698" t="b">
        <v>1</v>
      </c>
      <c r="M698" s="38">
        <v>42679</v>
      </c>
      <c r="N698">
        <v>0.33</v>
      </c>
      <c r="O698">
        <v>0</v>
      </c>
      <c r="P698">
        <v>0</v>
      </c>
      <c r="Q698">
        <v>0</v>
      </c>
    </row>
    <row r="699" spans="1:17" x14ac:dyDescent="0.3">
      <c r="A699" t="s">
        <v>1149</v>
      </c>
      <c r="D699" t="s">
        <v>25</v>
      </c>
      <c r="E699" s="38">
        <v>42676</v>
      </c>
      <c r="H699" t="s">
        <v>754</v>
      </c>
      <c r="I699" t="s">
        <v>265</v>
      </c>
      <c r="J699" t="b">
        <v>0</v>
      </c>
      <c r="K699" t="b">
        <v>1</v>
      </c>
      <c r="L699" t="b">
        <v>0</v>
      </c>
      <c r="N699">
        <v>1</v>
      </c>
      <c r="O699">
        <v>0</v>
      </c>
      <c r="P699">
        <v>0</v>
      </c>
      <c r="Q699">
        <v>0</v>
      </c>
    </row>
    <row r="700" spans="1:17" x14ac:dyDescent="0.3">
      <c r="A700" t="s">
        <v>1150</v>
      </c>
      <c r="B700" t="s">
        <v>122</v>
      </c>
      <c r="C700" t="s">
        <v>23</v>
      </c>
      <c r="D700" t="s">
        <v>23</v>
      </c>
      <c r="E700" s="38">
        <v>42676</v>
      </c>
      <c r="J700" t="b">
        <v>0</v>
      </c>
      <c r="K700" t="b">
        <v>1</v>
      </c>
      <c r="L700" t="b">
        <v>0</v>
      </c>
      <c r="N700">
        <v>1</v>
      </c>
      <c r="O700">
        <v>0</v>
      </c>
      <c r="P700">
        <v>0</v>
      </c>
      <c r="Q700">
        <v>0</v>
      </c>
    </row>
    <row r="701" spans="1:17" x14ac:dyDescent="0.3">
      <c r="A701" t="s">
        <v>1151</v>
      </c>
      <c r="B701" t="s">
        <v>45</v>
      </c>
      <c r="C701" t="s">
        <v>20</v>
      </c>
      <c r="D701" t="s">
        <v>20</v>
      </c>
      <c r="E701" s="38">
        <v>42679</v>
      </c>
      <c r="F701" t="s">
        <v>149</v>
      </c>
      <c r="G701" t="s">
        <v>20</v>
      </c>
      <c r="H701" t="s">
        <v>762</v>
      </c>
      <c r="I701" t="s">
        <v>144</v>
      </c>
      <c r="J701" t="b">
        <v>0</v>
      </c>
      <c r="K701" t="b">
        <v>1</v>
      </c>
      <c r="L701" t="b">
        <v>0</v>
      </c>
      <c r="N701">
        <v>1</v>
      </c>
      <c r="O701">
        <v>0</v>
      </c>
      <c r="P701">
        <v>0</v>
      </c>
      <c r="Q701">
        <v>0</v>
      </c>
    </row>
    <row r="702" spans="1:17" x14ac:dyDescent="0.3">
      <c r="A702" t="s">
        <v>1152</v>
      </c>
      <c r="B702" t="s">
        <v>124</v>
      </c>
      <c r="C702" t="s">
        <v>23</v>
      </c>
      <c r="D702" t="s">
        <v>23</v>
      </c>
      <c r="E702" s="38">
        <v>42686</v>
      </c>
      <c r="J702" t="b">
        <v>0</v>
      </c>
      <c r="K702" t="b">
        <v>1</v>
      </c>
      <c r="L702" t="b">
        <v>0</v>
      </c>
      <c r="N702">
        <v>1</v>
      </c>
      <c r="O702">
        <v>0</v>
      </c>
      <c r="P702">
        <v>0</v>
      </c>
      <c r="Q702">
        <v>0</v>
      </c>
    </row>
    <row r="703" spans="1:17" x14ac:dyDescent="0.3">
      <c r="A703" t="s">
        <v>718</v>
      </c>
      <c r="B703" t="s">
        <v>100</v>
      </c>
      <c r="C703" t="s">
        <v>24</v>
      </c>
      <c r="D703" t="s">
        <v>21</v>
      </c>
      <c r="E703" s="38">
        <v>42676</v>
      </c>
      <c r="F703" t="s">
        <v>170</v>
      </c>
      <c r="G703" t="s">
        <v>21</v>
      </c>
      <c r="H703" t="s">
        <v>749</v>
      </c>
      <c r="I703" t="s">
        <v>170</v>
      </c>
      <c r="J703" t="b">
        <v>1</v>
      </c>
      <c r="K703" t="b">
        <v>0</v>
      </c>
      <c r="L703" t="b">
        <v>0</v>
      </c>
      <c r="M703" s="38">
        <v>42676</v>
      </c>
      <c r="N703">
        <v>1</v>
      </c>
      <c r="O703">
        <v>1</v>
      </c>
      <c r="P703">
        <v>0</v>
      </c>
      <c r="Q703">
        <v>0</v>
      </c>
    </row>
    <row r="704" spans="1:17" x14ac:dyDescent="0.3">
      <c r="A704" t="s">
        <v>1153</v>
      </c>
      <c r="D704" t="s">
        <v>25</v>
      </c>
      <c r="E704" s="38">
        <v>42677</v>
      </c>
      <c r="H704" t="s">
        <v>752</v>
      </c>
      <c r="I704" t="s">
        <v>265</v>
      </c>
      <c r="J704" t="b">
        <v>0</v>
      </c>
      <c r="K704" t="b">
        <v>1</v>
      </c>
      <c r="L704" t="b">
        <v>0</v>
      </c>
      <c r="N704">
        <v>1</v>
      </c>
      <c r="O704">
        <v>0</v>
      </c>
      <c r="P704">
        <v>0</v>
      </c>
      <c r="Q704">
        <v>0</v>
      </c>
    </row>
    <row r="705" spans="1:17" x14ac:dyDescent="0.3">
      <c r="A705" t="s">
        <v>545</v>
      </c>
      <c r="B705" t="s">
        <v>130</v>
      </c>
      <c r="C705" t="s">
        <v>22</v>
      </c>
      <c r="D705" t="s">
        <v>22</v>
      </c>
      <c r="E705" s="38">
        <v>42684</v>
      </c>
      <c r="F705" t="s">
        <v>142</v>
      </c>
      <c r="G705" t="s">
        <v>22</v>
      </c>
      <c r="J705" t="b">
        <v>1</v>
      </c>
      <c r="K705" t="b">
        <v>1</v>
      </c>
      <c r="L705" t="b">
        <v>1</v>
      </c>
      <c r="M705" s="38">
        <v>42685</v>
      </c>
      <c r="N705">
        <v>0.5</v>
      </c>
      <c r="O705">
        <v>0</v>
      </c>
      <c r="P705">
        <v>0</v>
      </c>
      <c r="Q705">
        <v>0</v>
      </c>
    </row>
    <row r="706" spans="1:17" x14ac:dyDescent="0.3">
      <c r="A706" t="s">
        <v>1154</v>
      </c>
      <c r="B706" t="s">
        <v>88</v>
      </c>
      <c r="C706" t="s">
        <v>25</v>
      </c>
      <c r="D706" t="s">
        <v>25</v>
      </c>
      <c r="E706" s="38">
        <v>42685</v>
      </c>
      <c r="F706" t="s">
        <v>136</v>
      </c>
      <c r="G706" t="s">
        <v>25</v>
      </c>
      <c r="H706" t="s">
        <v>760</v>
      </c>
      <c r="I706" t="s">
        <v>136</v>
      </c>
      <c r="J706" t="b">
        <v>0</v>
      </c>
      <c r="K706" t="b">
        <v>0</v>
      </c>
      <c r="L706" t="b">
        <v>0</v>
      </c>
      <c r="N706">
        <v>1</v>
      </c>
      <c r="O706">
        <v>0</v>
      </c>
      <c r="P706">
        <v>0</v>
      </c>
      <c r="Q706">
        <v>0</v>
      </c>
    </row>
    <row r="707" spans="1:17" x14ac:dyDescent="0.3">
      <c r="A707" t="s">
        <v>654</v>
      </c>
      <c r="B707" t="s">
        <v>55</v>
      </c>
      <c r="C707" t="s">
        <v>20</v>
      </c>
      <c r="D707" t="s">
        <v>20</v>
      </c>
      <c r="E707" s="38">
        <v>42689</v>
      </c>
      <c r="F707" t="s">
        <v>149</v>
      </c>
      <c r="G707" t="s">
        <v>20</v>
      </c>
      <c r="H707" t="s">
        <v>750</v>
      </c>
      <c r="I707" t="s">
        <v>149</v>
      </c>
      <c r="J707" t="b">
        <v>1</v>
      </c>
      <c r="K707" t="b">
        <v>0</v>
      </c>
      <c r="L707" t="b">
        <v>0</v>
      </c>
      <c r="M707" s="38">
        <v>42689</v>
      </c>
      <c r="N707">
        <v>1</v>
      </c>
      <c r="O707">
        <v>1</v>
      </c>
      <c r="P707">
        <v>0</v>
      </c>
      <c r="Q707">
        <v>1</v>
      </c>
    </row>
    <row r="708" spans="1:17" x14ac:dyDescent="0.3">
      <c r="A708" t="s">
        <v>1155</v>
      </c>
      <c r="B708" t="s">
        <v>78</v>
      </c>
      <c r="C708" t="s">
        <v>20</v>
      </c>
      <c r="D708" t="s">
        <v>20</v>
      </c>
      <c r="E708" s="38">
        <v>42684</v>
      </c>
      <c r="J708" t="b">
        <v>0</v>
      </c>
      <c r="K708" t="b">
        <v>1</v>
      </c>
      <c r="L708" t="b">
        <v>1</v>
      </c>
      <c r="N708">
        <v>0.5</v>
      </c>
      <c r="O708">
        <v>0</v>
      </c>
      <c r="P708">
        <v>0</v>
      </c>
      <c r="Q708">
        <v>0</v>
      </c>
    </row>
    <row r="709" spans="1:17" x14ac:dyDescent="0.3">
      <c r="A709" t="s">
        <v>543</v>
      </c>
      <c r="B709" t="s">
        <v>120</v>
      </c>
      <c r="C709" t="s">
        <v>23</v>
      </c>
      <c r="D709" t="s">
        <v>23</v>
      </c>
      <c r="E709" s="38">
        <v>42685</v>
      </c>
      <c r="F709" t="s">
        <v>171</v>
      </c>
      <c r="G709" t="s">
        <v>23</v>
      </c>
      <c r="H709" t="s">
        <v>742</v>
      </c>
      <c r="I709" t="s">
        <v>171</v>
      </c>
      <c r="J709" t="b">
        <v>0</v>
      </c>
      <c r="K709" t="b">
        <v>1</v>
      </c>
      <c r="L709" t="b">
        <v>1</v>
      </c>
      <c r="M709" s="38">
        <v>42689</v>
      </c>
      <c r="N709">
        <v>0.33</v>
      </c>
      <c r="O709">
        <v>0</v>
      </c>
      <c r="P709">
        <v>0</v>
      </c>
      <c r="Q709">
        <v>0</v>
      </c>
    </row>
    <row r="710" spans="1:17" x14ac:dyDescent="0.3">
      <c r="A710" t="s">
        <v>1156</v>
      </c>
      <c r="B710" t="s">
        <v>132</v>
      </c>
      <c r="C710" t="s">
        <v>20</v>
      </c>
      <c r="D710" t="s">
        <v>20</v>
      </c>
      <c r="E710" s="38">
        <v>42690</v>
      </c>
      <c r="J710" t="b">
        <v>0</v>
      </c>
      <c r="K710" t="b">
        <v>1</v>
      </c>
      <c r="L710" t="b">
        <v>0</v>
      </c>
      <c r="N710">
        <v>1</v>
      </c>
      <c r="O710">
        <v>0</v>
      </c>
      <c r="P710">
        <v>0</v>
      </c>
      <c r="Q710">
        <v>0</v>
      </c>
    </row>
    <row r="711" spans="1:17" x14ac:dyDescent="0.3">
      <c r="A711" t="s">
        <v>581</v>
      </c>
      <c r="B711" t="s">
        <v>46</v>
      </c>
      <c r="C711" t="s">
        <v>20</v>
      </c>
      <c r="D711" t="s">
        <v>23</v>
      </c>
      <c r="E711" s="38">
        <v>42686</v>
      </c>
      <c r="F711" t="s">
        <v>152</v>
      </c>
      <c r="G711" t="s">
        <v>20</v>
      </c>
      <c r="J711" t="b">
        <v>1</v>
      </c>
      <c r="K711" t="b">
        <v>1</v>
      </c>
      <c r="L711" t="b">
        <v>1</v>
      </c>
      <c r="M711" s="38">
        <v>42675</v>
      </c>
      <c r="N711">
        <v>0.2</v>
      </c>
      <c r="O711">
        <v>0</v>
      </c>
      <c r="P711">
        <v>0</v>
      </c>
      <c r="Q711">
        <v>0</v>
      </c>
    </row>
    <row r="712" spans="1:17" x14ac:dyDescent="0.3">
      <c r="A712" t="s">
        <v>642</v>
      </c>
      <c r="B712" t="s">
        <v>118</v>
      </c>
      <c r="C712" t="s">
        <v>22</v>
      </c>
      <c r="D712" t="s">
        <v>26</v>
      </c>
      <c r="E712" s="38">
        <v>42684</v>
      </c>
      <c r="F712" t="s">
        <v>146</v>
      </c>
      <c r="G712" t="s">
        <v>26</v>
      </c>
      <c r="H712" t="s">
        <v>750</v>
      </c>
      <c r="I712" t="s">
        <v>146</v>
      </c>
      <c r="J712" t="b">
        <v>1</v>
      </c>
      <c r="K712" t="b">
        <v>0</v>
      </c>
      <c r="L712" t="b">
        <v>0</v>
      </c>
      <c r="M712" s="38">
        <v>42684</v>
      </c>
      <c r="N712">
        <v>1</v>
      </c>
      <c r="O712">
        <v>1</v>
      </c>
      <c r="P712">
        <v>0</v>
      </c>
      <c r="Q712">
        <v>1</v>
      </c>
    </row>
    <row r="713" spans="1:17" x14ac:dyDescent="0.3">
      <c r="A713" t="s">
        <v>368</v>
      </c>
      <c r="B713" t="s">
        <v>118</v>
      </c>
      <c r="C713" t="s">
        <v>22</v>
      </c>
      <c r="D713" t="s">
        <v>26</v>
      </c>
      <c r="E713" s="38">
        <v>42690</v>
      </c>
      <c r="F713" t="s">
        <v>150</v>
      </c>
      <c r="G713" t="s">
        <v>22</v>
      </c>
      <c r="H713" t="s">
        <v>749</v>
      </c>
      <c r="I713" t="s">
        <v>150</v>
      </c>
      <c r="J713" t="b">
        <v>1</v>
      </c>
      <c r="K713" t="b">
        <v>0</v>
      </c>
      <c r="L713" t="b">
        <v>0</v>
      </c>
      <c r="M713" s="38">
        <v>42690</v>
      </c>
      <c r="N713">
        <v>1</v>
      </c>
      <c r="O713">
        <v>1</v>
      </c>
      <c r="P713">
        <v>0</v>
      </c>
      <c r="Q713">
        <v>0</v>
      </c>
    </row>
    <row r="714" spans="1:17" x14ac:dyDescent="0.3">
      <c r="A714" t="s">
        <v>1157</v>
      </c>
      <c r="B714" t="s">
        <v>117</v>
      </c>
      <c r="C714" t="s">
        <v>22</v>
      </c>
      <c r="D714" t="s">
        <v>22</v>
      </c>
      <c r="E714" s="38">
        <v>42685</v>
      </c>
      <c r="J714" t="b">
        <v>0</v>
      </c>
      <c r="K714" t="b">
        <v>0</v>
      </c>
      <c r="L714" t="b">
        <v>0</v>
      </c>
      <c r="N714">
        <v>1</v>
      </c>
      <c r="O714">
        <v>0</v>
      </c>
      <c r="P714">
        <v>0</v>
      </c>
      <c r="Q714">
        <v>0</v>
      </c>
    </row>
    <row r="715" spans="1:17" x14ac:dyDescent="0.3">
      <c r="A715" t="s">
        <v>1002</v>
      </c>
      <c r="B715" t="s">
        <v>45</v>
      </c>
      <c r="C715" t="s">
        <v>20</v>
      </c>
      <c r="D715" t="s">
        <v>20</v>
      </c>
      <c r="E715" s="38">
        <v>42690</v>
      </c>
      <c r="F715" t="s">
        <v>152</v>
      </c>
      <c r="G715" t="s">
        <v>20</v>
      </c>
      <c r="J715" t="b">
        <v>0</v>
      </c>
      <c r="K715" t="b">
        <v>1</v>
      </c>
      <c r="L715" t="b">
        <v>1</v>
      </c>
      <c r="N715">
        <v>0.5</v>
      </c>
      <c r="O715">
        <v>0</v>
      </c>
      <c r="P715">
        <v>0</v>
      </c>
      <c r="Q715">
        <v>0</v>
      </c>
    </row>
    <row r="716" spans="1:17" x14ac:dyDescent="0.3">
      <c r="A716" t="s">
        <v>1158</v>
      </c>
      <c r="B716" t="s">
        <v>113</v>
      </c>
      <c r="C716" t="s">
        <v>23</v>
      </c>
      <c r="D716" t="s">
        <v>23</v>
      </c>
      <c r="E716" s="38">
        <v>42684</v>
      </c>
      <c r="F716" t="s">
        <v>148</v>
      </c>
      <c r="G716" t="s">
        <v>23</v>
      </c>
      <c r="H716" t="s">
        <v>762</v>
      </c>
      <c r="I716" t="s">
        <v>148</v>
      </c>
      <c r="J716" t="b">
        <v>1</v>
      </c>
      <c r="K716" t="b">
        <v>1</v>
      </c>
      <c r="L716" t="b">
        <v>0</v>
      </c>
      <c r="N716">
        <v>1</v>
      </c>
      <c r="O716">
        <v>0</v>
      </c>
      <c r="P716">
        <v>0</v>
      </c>
      <c r="Q716">
        <v>0</v>
      </c>
    </row>
    <row r="717" spans="1:17" x14ac:dyDescent="0.3">
      <c r="A717" t="s">
        <v>1159</v>
      </c>
      <c r="B717" t="s">
        <v>62</v>
      </c>
      <c r="C717" t="s">
        <v>21</v>
      </c>
      <c r="D717" t="s">
        <v>21</v>
      </c>
      <c r="E717" s="38">
        <v>42686</v>
      </c>
      <c r="J717" t="b">
        <v>0</v>
      </c>
      <c r="K717" t="b">
        <v>1</v>
      </c>
      <c r="L717" t="b">
        <v>0</v>
      </c>
      <c r="N717">
        <v>1</v>
      </c>
      <c r="O717">
        <v>0</v>
      </c>
      <c r="P717">
        <v>0</v>
      </c>
      <c r="Q717">
        <v>0</v>
      </c>
    </row>
    <row r="718" spans="1:17" x14ac:dyDescent="0.3">
      <c r="A718" t="s">
        <v>1160</v>
      </c>
      <c r="D718" t="s">
        <v>20</v>
      </c>
      <c r="E718" s="38">
        <v>42685</v>
      </c>
      <c r="F718" t="s">
        <v>140</v>
      </c>
      <c r="G718" t="s">
        <v>20</v>
      </c>
      <c r="H718" t="s">
        <v>760</v>
      </c>
      <c r="I718" t="s">
        <v>140</v>
      </c>
      <c r="J718" t="b">
        <v>0</v>
      </c>
      <c r="K718" t="b">
        <v>0</v>
      </c>
      <c r="L718" t="b">
        <v>0</v>
      </c>
      <c r="N718">
        <v>0.5</v>
      </c>
      <c r="O718">
        <v>0</v>
      </c>
      <c r="P718">
        <v>0</v>
      </c>
      <c r="Q718">
        <v>0</v>
      </c>
    </row>
    <row r="719" spans="1:17" x14ac:dyDescent="0.3">
      <c r="A719" t="s">
        <v>814</v>
      </c>
      <c r="B719" t="s">
        <v>95</v>
      </c>
      <c r="C719" t="s">
        <v>23</v>
      </c>
      <c r="D719" t="s">
        <v>23</v>
      </c>
      <c r="E719" s="38">
        <v>42685</v>
      </c>
      <c r="J719" t="b">
        <v>0</v>
      </c>
      <c r="K719" t="b">
        <v>1</v>
      </c>
      <c r="L719" t="b">
        <v>1</v>
      </c>
      <c r="N719">
        <v>0.5</v>
      </c>
      <c r="O719">
        <v>0</v>
      </c>
      <c r="P719">
        <v>0</v>
      </c>
      <c r="Q719">
        <v>0</v>
      </c>
    </row>
    <row r="720" spans="1:17" x14ac:dyDescent="0.3">
      <c r="A720" t="s">
        <v>559</v>
      </c>
      <c r="B720" t="s">
        <v>97</v>
      </c>
      <c r="C720" t="s">
        <v>20</v>
      </c>
      <c r="D720" t="s">
        <v>20</v>
      </c>
      <c r="E720" s="38">
        <v>42614</v>
      </c>
      <c r="F720" t="s">
        <v>152</v>
      </c>
      <c r="G720" t="s">
        <v>20</v>
      </c>
      <c r="H720" t="s">
        <v>742</v>
      </c>
      <c r="I720" t="s">
        <v>321</v>
      </c>
      <c r="J720" t="b">
        <v>0</v>
      </c>
      <c r="K720" t="b">
        <v>1</v>
      </c>
      <c r="L720" t="b">
        <v>1</v>
      </c>
      <c r="M720" s="38">
        <v>42678</v>
      </c>
      <c r="N720">
        <v>0.33</v>
      </c>
      <c r="O720">
        <v>0</v>
      </c>
      <c r="P720">
        <v>0</v>
      </c>
      <c r="Q720">
        <v>0</v>
      </c>
    </row>
    <row r="721" spans="1:17" x14ac:dyDescent="0.3">
      <c r="A721" t="s">
        <v>635</v>
      </c>
      <c r="B721" t="s">
        <v>390</v>
      </c>
      <c r="C721" t="s">
        <v>23</v>
      </c>
      <c r="D721" t="s">
        <v>23</v>
      </c>
      <c r="E721" s="38">
        <v>42675</v>
      </c>
      <c r="F721" t="s">
        <v>163</v>
      </c>
      <c r="G721" t="s">
        <v>23</v>
      </c>
      <c r="H721" t="s">
        <v>771</v>
      </c>
      <c r="I721" t="s">
        <v>163</v>
      </c>
      <c r="J721" t="b">
        <v>0</v>
      </c>
      <c r="K721" t="b">
        <v>0</v>
      </c>
      <c r="L721" t="b">
        <v>0</v>
      </c>
      <c r="M721" s="38">
        <v>42675</v>
      </c>
      <c r="N721">
        <v>0.2</v>
      </c>
      <c r="O721">
        <v>1</v>
      </c>
      <c r="P721">
        <v>0</v>
      </c>
      <c r="Q721">
        <v>0</v>
      </c>
    </row>
    <row r="722" spans="1:17" x14ac:dyDescent="0.3">
      <c r="A722" t="s">
        <v>1161</v>
      </c>
      <c r="B722" t="s">
        <v>45</v>
      </c>
      <c r="C722" t="s">
        <v>20</v>
      </c>
      <c r="D722" t="s">
        <v>20</v>
      </c>
      <c r="E722" s="38">
        <v>42675</v>
      </c>
      <c r="F722" t="s">
        <v>144</v>
      </c>
      <c r="G722" t="s">
        <v>20</v>
      </c>
      <c r="H722" t="s">
        <v>750</v>
      </c>
      <c r="I722" t="s">
        <v>144</v>
      </c>
      <c r="J722" t="b">
        <v>1</v>
      </c>
      <c r="K722" t="b">
        <v>0</v>
      </c>
      <c r="L722" t="b">
        <v>0</v>
      </c>
      <c r="M722" s="38">
        <v>42619</v>
      </c>
      <c r="N722">
        <v>1</v>
      </c>
      <c r="O722">
        <v>1</v>
      </c>
      <c r="P722">
        <v>0</v>
      </c>
      <c r="Q722">
        <v>1</v>
      </c>
    </row>
    <row r="723" spans="1:17" x14ac:dyDescent="0.3">
      <c r="A723" t="s">
        <v>379</v>
      </c>
      <c r="B723" t="s">
        <v>106</v>
      </c>
      <c r="C723" t="s">
        <v>23</v>
      </c>
      <c r="D723" t="s">
        <v>23</v>
      </c>
      <c r="E723" s="38">
        <v>42674</v>
      </c>
      <c r="F723" t="s">
        <v>163</v>
      </c>
      <c r="G723" t="s">
        <v>23</v>
      </c>
      <c r="H723" t="s">
        <v>760</v>
      </c>
      <c r="I723" t="s">
        <v>163</v>
      </c>
      <c r="J723" t="b">
        <v>1</v>
      </c>
      <c r="K723" t="b">
        <v>0</v>
      </c>
      <c r="L723" t="b">
        <v>1</v>
      </c>
      <c r="M723" s="38">
        <v>42684</v>
      </c>
      <c r="N723">
        <v>0.25</v>
      </c>
      <c r="O723">
        <v>0</v>
      </c>
      <c r="P723">
        <v>0</v>
      </c>
      <c r="Q723">
        <v>0</v>
      </c>
    </row>
    <row r="724" spans="1:17" x14ac:dyDescent="0.3">
      <c r="A724" t="s">
        <v>432</v>
      </c>
      <c r="B724" t="s">
        <v>70</v>
      </c>
      <c r="C724" t="s">
        <v>20</v>
      </c>
      <c r="D724" t="s">
        <v>20</v>
      </c>
      <c r="E724" s="38">
        <v>42678</v>
      </c>
      <c r="F724" t="s">
        <v>140</v>
      </c>
      <c r="G724" t="s">
        <v>20</v>
      </c>
      <c r="H724" t="s">
        <v>754</v>
      </c>
      <c r="I724" t="s">
        <v>140</v>
      </c>
      <c r="J724" t="b">
        <v>0</v>
      </c>
      <c r="K724" t="b">
        <v>1</v>
      </c>
      <c r="L724" t="b">
        <v>1</v>
      </c>
      <c r="M724" s="38">
        <v>42689</v>
      </c>
      <c r="N724">
        <v>0.33</v>
      </c>
      <c r="O724">
        <v>0</v>
      </c>
      <c r="P724">
        <v>0</v>
      </c>
      <c r="Q724">
        <v>0</v>
      </c>
    </row>
    <row r="725" spans="1:17" x14ac:dyDescent="0.3">
      <c r="A725" t="s">
        <v>1162</v>
      </c>
      <c r="D725" t="s">
        <v>22</v>
      </c>
      <c r="E725" s="38">
        <v>42675</v>
      </c>
      <c r="F725" t="s">
        <v>135</v>
      </c>
      <c r="G725" t="s">
        <v>22</v>
      </c>
      <c r="H725" t="s">
        <v>754</v>
      </c>
      <c r="I725" t="s">
        <v>135</v>
      </c>
      <c r="J725" t="b">
        <v>1</v>
      </c>
      <c r="K725" t="b">
        <v>1</v>
      </c>
      <c r="L725" t="b">
        <v>0</v>
      </c>
      <c r="N725">
        <v>1</v>
      </c>
      <c r="O725">
        <v>0</v>
      </c>
      <c r="P725">
        <v>0</v>
      </c>
      <c r="Q725">
        <v>0</v>
      </c>
    </row>
    <row r="726" spans="1:17" x14ac:dyDescent="0.3">
      <c r="A726" t="s">
        <v>720</v>
      </c>
      <c r="B726" t="s">
        <v>79</v>
      </c>
      <c r="C726" t="s">
        <v>25</v>
      </c>
      <c r="D726" t="s">
        <v>25</v>
      </c>
      <c r="E726" s="38">
        <v>42683</v>
      </c>
      <c r="F726" t="s">
        <v>157</v>
      </c>
      <c r="G726" t="s">
        <v>25</v>
      </c>
      <c r="H726" t="s">
        <v>750</v>
      </c>
      <c r="I726" t="s">
        <v>157</v>
      </c>
      <c r="J726" t="b">
        <v>1</v>
      </c>
      <c r="K726" t="b">
        <v>0</v>
      </c>
      <c r="L726" t="b">
        <v>0</v>
      </c>
      <c r="M726" s="38">
        <v>42683</v>
      </c>
      <c r="N726">
        <v>1</v>
      </c>
      <c r="O726">
        <v>1</v>
      </c>
      <c r="P726">
        <v>0</v>
      </c>
      <c r="Q726">
        <v>1</v>
      </c>
    </row>
    <row r="727" spans="1:17" x14ac:dyDescent="0.3">
      <c r="A727" t="s">
        <v>1163</v>
      </c>
      <c r="D727" t="s">
        <v>20</v>
      </c>
      <c r="E727" s="38">
        <v>42676</v>
      </c>
      <c r="F727" t="s">
        <v>64</v>
      </c>
      <c r="G727" t="s">
        <v>20</v>
      </c>
      <c r="H727" t="s">
        <v>760</v>
      </c>
      <c r="I727" t="s">
        <v>64</v>
      </c>
      <c r="J727" t="b">
        <v>0</v>
      </c>
      <c r="K727" t="b">
        <v>0</v>
      </c>
      <c r="L727" t="b">
        <v>0</v>
      </c>
      <c r="N727">
        <v>1</v>
      </c>
      <c r="O727">
        <v>0</v>
      </c>
      <c r="P727">
        <v>0</v>
      </c>
      <c r="Q727">
        <v>0</v>
      </c>
    </row>
    <row r="728" spans="1:17" x14ac:dyDescent="0.3">
      <c r="A728" t="s">
        <v>652</v>
      </c>
      <c r="B728" t="s">
        <v>653</v>
      </c>
      <c r="C728" t="s">
        <v>21</v>
      </c>
      <c r="D728" t="s">
        <v>21</v>
      </c>
      <c r="E728" s="38">
        <v>42672</v>
      </c>
      <c r="F728" t="s">
        <v>159</v>
      </c>
      <c r="G728" t="s">
        <v>21</v>
      </c>
      <c r="H728" t="s">
        <v>742</v>
      </c>
      <c r="I728" t="s">
        <v>159</v>
      </c>
      <c r="J728" t="b">
        <v>0</v>
      </c>
      <c r="K728" t="b">
        <v>1</v>
      </c>
      <c r="L728" t="b">
        <v>1</v>
      </c>
      <c r="M728" s="38">
        <v>42675</v>
      </c>
      <c r="N728">
        <v>0.33</v>
      </c>
      <c r="O728">
        <v>0</v>
      </c>
      <c r="P728">
        <v>0</v>
      </c>
      <c r="Q728">
        <v>0</v>
      </c>
    </row>
    <row r="729" spans="1:17" x14ac:dyDescent="0.3">
      <c r="A729" t="s">
        <v>595</v>
      </c>
      <c r="B729" t="s">
        <v>57</v>
      </c>
      <c r="C729" t="s">
        <v>25</v>
      </c>
      <c r="D729" t="s">
        <v>25</v>
      </c>
      <c r="E729" s="38">
        <v>42675</v>
      </c>
      <c r="F729" t="s">
        <v>157</v>
      </c>
      <c r="G729" t="s">
        <v>25</v>
      </c>
      <c r="H729" t="s">
        <v>749</v>
      </c>
      <c r="I729" t="s">
        <v>322</v>
      </c>
      <c r="J729" t="b">
        <v>1</v>
      </c>
      <c r="K729" t="b">
        <v>1</v>
      </c>
      <c r="L729" t="b">
        <v>0</v>
      </c>
      <c r="M729" s="38">
        <v>42675</v>
      </c>
      <c r="N729">
        <v>0.5</v>
      </c>
      <c r="O729">
        <v>1</v>
      </c>
      <c r="P729">
        <v>0</v>
      </c>
      <c r="Q729">
        <v>0</v>
      </c>
    </row>
    <row r="730" spans="1:17" x14ac:dyDescent="0.3">
      <c r="A730" t="s">
        <v>515</v>
      </c>
      <c r="B730" t="s">
        <v>119</v>
      </c>
      <c r="C730" t="s">
        <v>26</v>
      </c>
      <c r="D730" t="s">
        <v>26</v>
      </c>
      <c r="E730" s="38">
        <v>42672</v>
      </c>
      <c r="F730" t="s">
        <v>166</v>
      </c>
      <c r="G730" t="s">
        <v>26</v>
      </c>
      <c r="J730" t="b">
        <v>0</v>
      </c>
      <c r="K730" t="b">
        <v>1</v>
      </c>
      <c r="L730" t="b">
        <v>1</v>
      </c>
      <c r="M730" s="38">
        <v>42679</v>
      </c>
      <c r="N730">
        <v>0.14000000000000001</v>
      </c>
      <c r="O730">
        <v>0</v>
      </c>
      <c r="P730">
        <v>0</v>
      </c>
      <c r="Q730">
        <v>0</v>
      </c>
    </row>
    <row r="731" spans="1:17" x14ac:dyDescent="0.3">
      <c r="A731" t="s">
        <v>1164</v>
      </c>
      <c r="B731" t="s">
        <v>45</v>
      </c>
      <c r="C731" t="s">
        <v>20</v>
      </c>
      <c r="D731" t="s">
        <v>20</v>
      </c>
      <c r="E731" s="38">
        <v>42676</v>
      </c>
      <c r="F731" t="s">
        <v>152</v>
      </c>
      <c r="G731" t="s">
        <v>20</v>
      </c>
      <c r="H731" t="s">
        <v>762</v>
      </c>
      <c r="I731" t="s">
        <v>152</v>
      </c>
      <c r="J731" t="b">
        <v>0</v>
      </c>
      <c r="K731" t="b">
        <v>0</v>
      </c>
      <c r="L731" t="b">
        <v>0</v>
      </c>
      <c r="N731">
        <v>1</v>
      </c>
      <c r="O731">
        <v>0</v>
      </c>
      <c r="P731">
        <v>0</v>
      </c>
      <c r="Q731">
        <v>0</v>
      </c>
    </row>
    <row r="732" spans="1:17" x14ac:dyDescent="0.3">
      <c r="A732" t="s">
        <v>1165</v>
      </c>
      <c r="B732" t="s">
        <v>118</v>
      </c>
      <c r="C732" t="s">
        <v>22</v>
      </c>
      <c r="D732" t="s">
        <v>26</v>
      </c>
      <c r="E732" s="38">
        <v>42681</v>
      </c>
      <c r="J732" t="b">
        <v>0</v>
      </c>
      <c r="K732" t="b">
        <v>1</v>
      </c>
      <c r="L732" t="b">
        <v>1</v>
      </c>
      <c r="N732">
        <v>0.5</v>
      </c>
      <c r="O732">
        <v>0</v>
      </c>
      <c r="P732">
        <v>0</v>
      </c>
      <c r="Q732">
        <v>0</v>
      </c>
    </row>
    <row r="733" spans="1:17" x14ac:dyDescent="0.3">
      <c r="A733" t="s">
        <v>1166</v>
      </c>
      <c r="B733" t="s">
        <v>129</v>
      </c>
      <c r="C733" t="s">
        <v>20</v>
      </c>
      <c r="D733" t="s">
        <v>20</v>
      </c>
      <c r="E733" s="38">
        <v>42684</v>
      </c>
      <c r="F733" t="s">
        <v>152</v>
      </c>
      <c r="G733" t="s">
        <v>20</v>
      </c>
      <c r="H733" t="s">
        <v>762</v>
      </c>
      <c r="I733" t="s">
        <v>152</v>
      </c>
      <c r="J733" t="b">
        <v>1</v>
      </c>
      <c r="K733" t="b">
        <v>0</v>
      </c>
      <c r="L733" t="b">
        <v>0</v>
      </c>
      <c r="N733">
        <v>1</v>
      </c>
      <c r="O733">
        <v>0</v>
      </c>
      <c r="P733">
        <v>0</v>
      </c>
      <c r="Q733">
        <v>0</v>
      </c>
    </row>
    <row r="734" spans="1:17" x14ac:dyDescent="0.3">
      <c r="A734" t="s">
        <v>883</v>
      </c>
      <c r="B734" t="s">
        <v>117</v>
      </c>
      <c r="C734" t="s">
        <v>22</v>
      </c>
      <c r="D734" t="s">
        <v>22</v>
      </c>
      <c r="E734" s="38">
        <v>42684</v>
      </c>
      <c r="F734" t="s">
        <v>135</v>
      </c>
      <c r="G734" t="s">
        <v>22</v>
      </c>
      <c r="H734" t="s">
        <v>760</v>
      </c>
      <c r="I734" t="s">
        <v>135</v>
      </c>
      <c r="J734" t="b">
        <v>1</v>
      </c>
      <c r="K734" t="b">
        <v>0</v>
      </c>
      <c r="L734" t="b">
        <v>0</v>
      </c>
      <c r="N734">
        <v>0.5</v>
      </c>
      <c r="O734">
        <v>0</v>
      </c>
      <c r="P734">
        <v>0</v>
      </c>
      <c r="Q734">
        <v>0</v>
      </c>
    </row>
    <row r="735" spans="1:17" x14ac:dyDescent="0.3">
      <c r="A735" t="s">
        <v>399</v>
      </c>
      <c r="B735" t="s">
        <v>67</v>
      </c>
      <c r="C735" t="s">
        <v>26</v>
      </c>
      <c r="D735" t="s">
        <v>22</v>
      </c>
      <c r="E735" s="38">
        <v>42688</v>
      </c>
      <c r="F735" t="s">
        <v>142</v>
      </c>
      <c r="G735" t="s">
        <v>22</v>
      </c>
      <c r="H735" t="s">
        <v>749</v>
      </c>
      <c r="I735" t="s">
        <v>142</v>
      </c>
      <c r="J735" t="b">
        <v>1</v>
      </c>
      <c r="K735" t="b">
        <v>0</v>
      </c>
      <c r="L735" t="b">
        <v>0</v>
      </c>
      <c r="M735" s="38">
        <v>42688</v>
      </c>
      <c r="N735">
        <v>1</v>
      </c>
      <c r="O735">
        <v>1</v>
      </c>
      <c r="P735">
        <v>0</v>
      </c>
      <c r="Q735">
        <v>0</v>
      </c>
    </row>
    <row r="736" spans="1:17" x14ac:dyDescent="0.3">
      <c r="A736" t="s">
        <v>1167</v>
      </c>
      <c r="B736" t="s">
        <v>67</v>
      </c>
      <c r="C736" t="s">
        <v>26</v>
      </c>
      <c r="D736" t="s">
        <v>26</v>
      </c>
      <c r="E736" s="38">
        <v>42681</v>
      </c>
      <c r="F736" t="s">
        <v>166</v>
      </c>
      <c r="G736" t="s">
        <v>26</v>
      </c>
      <c r="H736" t="s">
        <v>762</v>
      </c>
      <c r="I736" t="s">
        <v>166</v>
      </c>
      <c r="J736" t="b">
        <v>0</v>
      </c>
      <c r="K736" t="b">
        <v>0</v>
      </c>
      <c r="L736" t="b">
        <v>0</v>
      </c>
      <c r="N736">
        <v>1</v>
      </c>
      <c r="O736">
        <v>0</v>
      </c>
      <c r="P736">
        <v>0</v>
      </c>
      <c r="Q736">
        <v>0</v>
      </c>
    </row>
    <row r="737" spans="1:17" x14ac:dyDescent="0.3">
      <c r="A737" t="s">
        <v>1168</v>
      </c>
      <c r="B737" t="s">
        <v>132</v>
      </c>
      <c r="C737" t="s">
        <v>20</v>
      </c>
      <c r="D737" t="s">
        <v>20</v>
      </c>
      <c r="E737" s="38">
        <v>42675</v>
      </c>
      <c r="F737" t="s">
        <v>64</v>
      </c>
      <c r="G737" t="s">
        <v>20</v>
      </c>
      <c r="H737" t="s">
        <v>754</v>
      </c>
      <c r="I737" t="s">
        <v>64</v>
      </c>
      <c r="J737" t="b">
        <v>1</v>
      </c>
      <c r="K737" t="b">
        <v>1</v>
      </c>
      <c r="L737" t="b">
        <v>0</v>
      </c>
      <c r="N737">
        <v>1</v>
      </c>
      <c r="O737">
        <v>0</v>
      </c>
      <c r="P737">
        <v>0</v>
      </c>
      <c r="Q737">
        <v>0</v>
      </c>
    </row>
    <row r="738" spans="1:17" x14ac:dyDescent="0.3">
      <c r="A738" t="s">
        <v>1169</v>
      </c>
      <c r="B738" t="s">
        <v>115</v>
      </c>
      <c r="C738" t="s">
        <v>22</v>
      </c>
      <c r="D738" t="s">
        <v>22</v>
      </c>
      <c r="E738" s="38">
        <v>42690</v>
      </c>
      <c r="F738" t="s">
        <v>164</v>
      </c>
      <c r="G738" t="s">
        <v>22</v>
      </c>
      <c r="H738" t="s">
        <v>742</v>
      </c>
      <c r="I738" t="s">
        <v>164</v>
      </c>
      <c r="J738" t="b">
        <v>1</v>
      </c>
      <c r="K738" t="b">
        <v>1</v>
      </c>
      <c r="L738" t="b">
        <v>1</v>
      </c>
      <c r="N738">
        <v>1</v>
      </c>
      <c r="O738">
        <v>0</v>
      </c>
      <c r="P738">
        <v>0</v>
      </c>
      <c r="Q738">
        <v>0</v>
      </c>
    </row>
    <row r="739" spans="1:17" x14ac:dyDescent="0.3">
      <c r="A739" t="s">
        <v>552</v>
      </c>
      <c r="B739" t="s">
        <v>94</v>
      </c>
      <c r="C739" t="s">
        <v>20</v>
      </c>
      <c r="D739" t="s">
        <v>23</v>
      </c>
      <c r="E739" s="38">
        <v>42684</v>
      </c>
      <c r="F739" t="s">
        <v>140</v>
      </c>
      <c r="G739" t="s">
        <v>20</v>
      </c>
      <c r="H739" t="s">
        <v>750</v>
      </c>
      <c r="I739" t="s">
        <v>140</v>
      </c>
      <c r="J739" t="b">
        <v>1</v>
      </c>
      <c r="K739" t="b">
        <v>0</v>
      </c>
      <c r="L739" t="b">
        <v>0</v>
      </c>
      <c r="M739" s="38">
        <v>42684</v>
      </c>
      <c r="N739">
        <v>0.5</v>
      </c>
      <c r="O739">
        <v>1</v>
      </c>
      <c r="P739">
        <v>0</v>
      </c>
      <c r="Q739">
        <v>1</v>
      </c>
    </row>
    <row r="740" spans="1:17" x14ac:dyDescent="0.3">
      <c r="A740" t="s">
        <v>1170</v>
      </c>
      <c r="B740" t="s">
        <v>111</v>
      </c>
      <c r="C740" t="s">
        <v>23</v>
      </c>
      <c r="D740" t="s">
        <v>23</v>
      </c>
      <c r="E740" s="38">
        <v>42684</v>
      </c>
      <c r="F740" t="s">
        <v>141</v>
      </c>
      <c r="G740" t="s">
        <v>23</v>
      </c>
      <c r="H740" t="s">
        <v>760</v>
      </c>
      <c r="I740" t="s">
        <v>141</v>
      </c>
      <c r="J740" t="b">
        <v>1</v>
      </c>
      <c r="K740" t="b">
        <v>0</v>
      </c>
      <c r="L740" t="b">
        <v>0</v>
      </c>
      <c r="N740">
        <v>0.5</v>
      </c>
      <c r="O740">
        <v>0</v>
      </c>
      <c r="P740">
        <v>0</v>
      </c>
      <c r="Q740">
        <v>0</v>
      </c>
    </row>
    <row r="741" spans="1:17" x14ac:dyDescent="0.3">
      <c r="A741" t="s">
        <v>1171</v>
      </c>
      <c r="B741" t="s">
        <v>45</v>
      </c>
      <c r="C741" t="s">
        <v>20</v>
      </c>
      <c r="D741" t="s">
        <v>20</v>
      </c>
      <c r="E741" s="38">
        <v>42685</v>
      </c>
      <c r="F741" t="s">
        <v>149</v>
      </c>
      <c r="G741" t="s">
        <v>20</v>
      </c>
      <c r="H741" t="s">
        <v>742</v>
      </c>
      <c r="I741" t="s">
        <v>149</v>
      </c>
      <c r="J741" t="b">
        <v>1</v>
      </c>
      <c r="K741" t="b">
        <v>1</v>
      </c>
      <c r="L741" t="b">
        <v>1</v>
      </c>
      <c r="N741">
        <v>1</v>
      </c>
      <c r="O741">
        <v>0</v>
      </c>
      <c r="P741">
        <v>0</v>
      </c>
      <c r="Q741">
        <v>0</v>
      </c>
    </row>
    <row r="742" spans="1:17" x14ac:dyDescent="0.3">
      <c r="A742" t="s">
        <v>576</v>
      </c>
      <c r="B742" t="s">
        <v>91</v>
      </c>
      <c r="C742" t="s">
        <v>25</v>
      </c>
      <c r="D742" t="s">
        <v>25</v>
      </c>
      <c r="E742" s="38">
        <v>42688</v>
      </c>
      <c r="F742" t="s">
        <v>136</v>
      </c>
      <c r="G742" t="s">
        <v>25</v>
      </c>
      <c r="H742" t="s">
        <v>750</v>
      </c>
      <c r="I742" t="s">
        <v>136</v>
      </c>
      <c r="J742" t="b">
        <v>1</v>
      </c>
      <c r="K742" t="b">
        <v>0</v>
      </c>
      <c r="L742" t="b">
        <v>0</v>
      </c>
      <c r="M742" s="38">
        <v>42688</v>
      </c>
      <c r="N742">
        <v>1</v>
      </c>
      <c r="O742">
        <v>1</v>
      </c>
      <c r="P742">
        <v>0</v>
      </c>
      <c r="Q742">
        <v>1</v>
      </c>
    </row>
    <row r="743" spans="1:17" x14ac:dyDescent="0.3">
      <c r="A743" t="s">
        <v>453</v>
      </c>
      <c r="D743" t="s">
        <v>20</v>
      </c>
      <c r="E743" s="38">
        <v>42684</v>
      </c>
      <c r="F743" t="s">
        <v>152</v>
      </c>
      <c r="G743" t="s">
        <v>20</v>
      </c>
      <c r="H743" t="s">
        <v>749</v>
      </c>
      <c r="I743" t="s">
        <v>152</v>
      </c>
      <c r="J743" t="b">
        <v>1</v>
      </c>
      <c r="K743" t="b">
        <v>0</v>
      </c>
      <c r="L743" t="b">
        <v>0</v>
      </c>
      <c r="M743" s="38">
        <v>42684</v>
      </c>
      <c r="N743">
        <v>1</v>
      </c>
      <c r="O743">
        <v>1</v>
      </c>
      <c r="P743">
        <v>0</v>
      </c>
      <c r="Q743">
        <v>0</v>
      </c>
    </row>
    <row r="744" spans="1:17" x14ac:dyDescent="0.3">
      <c r="A744" t="s">
        <v>1172</v>
      </c>
      <c r="B744" t="s">
        <v>78</v>
      </c>
      <c r="C744" t="s">
        <v>20</v>
      </c>
      <c r="D744" t="s">
        <v>20</v>
      </c>
      <c r="E744" s="38">
        <v>42688</v>
      </c>
      <c r="F744" t="s">
        <v>147</v>
      </c>
      <c r="G744" t="s">
        <v>20</v>
      </c>
      <c r="H744" t="s">
        <v>760</v>
      </c>
      <c r="I744" t="s">
        <v>147</v>
      </c>
      <c r="J744" t="b">
        <v>1</v>
      </c>
      <c r="K744" t="b">
        <v>0</v>
      </c>
      <c r="L744" t="b">
        <v>0</v>
      </c>
      <c r="N744">
        <v>1</v>
      </c>
      <c r="O744">
        <v>0</v>
      </c>
      <c r="P744">
        <v>0</v>
      </c>
      <c r="Q744">
        <v>0</v>
      </c>
    </row>
    <row r="745" spans="1:17" x14ac:dyDescent="0.3">
      <c r="A745" t="s">
        <v>1173</v>
      </c>
      <c r="B745" t="s">
        <v>100</v>
      </c>
      <c r="C745" t="s">
        <v>24</v>
      </c>
      <c r="D745" t="s">
        <v>21</v>
      </c>
      <c r="E745" s="38">
        <v>42676</v>
      </c>
      <c r="F745" t="s">
        <v>160</v>
      </c>
      <c r="G745" t="s">
        <v>21</v>
      </c>
      <c r="H745" t="s">
        <v>742</v>
      </c>
      <c r="I745" t="s">
        <v>284</v>
      </c>
      <c r="J745" t="b">
        <v>0</v>
      </c>
      <c r="K745" t="b">
        <v>1</v>
      </c>
      <c r="L745" t="b">
        <v>1</v>
      </c>
      <c r="N745">
        <v>0.5</v>
      </c>
      <c r="O745">
        <v>0</v>
      </c>
      <c r="P745">
        <v>0</v>
      </c>
      <c r="Q745">
        <v>0</v>
      </c>
    </row>
    <row r="746" spans="1:17" x14ac:dyDescent="0.3">
      <c r="A746" t="s">
        <v>1174</v>
      </c>
      <c r="B746" t="s">
        <v>45</v>
      </c>
      <c r="C746" t="s">
        <v>20</v>
      </c>
      <c r="D746" t="s">
        <v>20</v>
      </c>
      <c r="E746" s="38">
        <v>42689</v>
      </c>
      <c r="F746" t="s">
        <v>140</v>
      </c>
      <c r="G746" t="s">
        <v>20</v>
      </c>
      <c r="J746" t="b">
        <v>0</v>
      </c>
      <c r="K746" t="b">
        <v>1</v>
      </c>
      <c r="L746" t="b">
        <v>1</v>
      </c>
      <c r="N746">
        <v>1</v>
      </c>
      <c r="O746">
        <v>0</v>
      </c>
      <c r="P746">
        <v>0</v>
      </c>
      <c r="Q746">
        <v>0</v>
      </c>
    </row>
    <row r="747" spans="1:17" x14ac:dyDescent="0.3">
      <c r="A747" t="s">
        <v>1175</v>
      </c>
      <c r="B747" t="s">
        <v>129</v>
      </c>
      <c r="C747" t="s">
        <v>20</v>
      </c>
      <c r="D747" t="s">
        <v>20</v>
      </c>
      <c r="E747" s="38">
        <v>42689</v>
      </c>
      <c r="J747" t="b">
        <v>0</v>
      </c>
      <c r="K747" t="b">
        <v>1</v>
      </c>
      <c r="L747" t="b">
        <v>0</v>
      </c>
      <c r="N747">
        <v>1</v>
      </c>
      <c r="O747">
        <v>0</v>
      </c>
      <c r="P747">
        <v>0</v>
      </c>
      <c r="Q747">
        <v>0</v>
      </c>
    </row>
    <row r="748" spans="1:17" x14ac:dyDescent="0.3">
      <c r="A748" t="s">
        <v>1176</v>
      </c>
      <c r="B748" t="s">
        <v>100</v>
      </c>
      <c r="C748" t="s">
        <v>24</v>
      </c>
      <c r="D748" t="s">
        <v>21</v>
      </c>
      <c r="E748" s="38">
        <v>42686</v>
      </c>
      <c r="F748" t="s">
        <v>143</v>
      </c>
      <c r="G748" t="s">
        <v>21</v>
      </c>
      <c r="J748" t="b">
        <v>0</v>
      </c>
      <c r="K748" t="b">
        <v>1</v>
      </c>
      <c r="L748" t="b">
        <v>0</v>
      </c>
      <c r="N748">
        <v>1</v>
      </c>
      <c r="O748">
        <v>0</v>
      </c>
      <c r="P748">
        <v>0</v>
      </c>
      <c r="Q748">
        <v>0</v>
      </c>
    </row>
    <row r="749" spans="1:17" x14ac:dyDescent="0.3">
      <c r="A749" t="s">
        <v>385</v>
      </c>
      <c r="B749" t="s">
        <v>119</v>
      </c>
      <c r="C749" t="s">
        <v>26</v>
      </c>
      <c r="D749" t="s">
        <v>22</v>
      </c>
      <c r="E749" s="38">
        <v>42688</v>
      </c>
      <c r="F749" t="s">
        <v>150</v>
      </c>
      <c r="G749" t="s">
        <v>22</v>
      </c>
      <c r="H749" t="s">
        <v>750</v>
      </c>
      <c r="I749" t="s">
        <v>150</v>
      </c>
      <c r="J749" t="b">
        <v>1</v>
      </c>
      <c r="K749" t="b">
        <v>0</v>
      </c>
      <c r="L749" t="b">
        <v>0</v>
      </c>
      <c r="M749" s="38">
        <v>42688</v>
      </c>
      <c r="N749">
        <v>1</v>
      </c>
      <c r="O749">
        <v>1</v>
      </c>
      <c r="P749">
        <v>0</v>
      </c>
      <c r="Q749">
        <v>1</v>
      </c>
    </row>
    <row r="750" spans="1:17" x14ac:dyDescent="0.3">
      <c r="A750" t="s">
        <v>1177</v>
      </c>
      <c r="B750" t="s">
        <v>121</v>
      </c>
      <c r="C750" t="s">
        <v>26</v>
      </c>
      <c r="D750" t="s">
        <v>22</v>
      </c>
      <c r="E750" s="38">
        <v>42686</v>
      </c>
      <c r="J750" t="b">
        <v>0</v>
      </c>
      <c r="K750" t="b">
        <v>1</v>
      </c>
      <c r="L750" t="b">
        <v>1</v>
      </c>
      <c r="N750">
        <v>1</v>
      </c>
      <c r="O750">
        <v>0</v>
      </c>
      <c r="P750">
        <v>0</v>
      </c>
      <c r="Q750">
        <v>0</v>
      </c>
    </row>
    <row r="751" spans="1:17" x14ac:dyDescent="0.3">
      <c r="A751" t="s">
        <v>1178</v>
      </c>
      <c r="B751" t="s">
        <v>117</v>
      </c>
      <c r="C751" t="s">
        <v>22</v>
      </c>
      <c r="D751" t="s">
        <v>22</v>
      </c>
      <c r="E751" s="38">
        <v>42681</v>
      </c>
      <c r="J751" t="b">
        <v>0</v>
      </c>
      <c r="K751" t="b">
        <v>1</v>
      </c>
      <c r="L751" t="b">
        <v>0</v>
      </c>
      <c r="N751">
        <v>1</v>
      </c>
      <c r="O751">
        <v>0</v>
      </c>
      <c r="P751">
        <v>0</v>
      </c>
      <c r="Q751">
        <v>0</v>
      </c>
    </row>
    <row r="752" spans="1:17" x14ac:dyDescent="0.3">
      <c r="A752" t="s">
        <v>369</v>
      </c>
      <c r="B752" t="s">
        <v>100</v>
      </c>
      <c r="C752" t="s">
        <v>24</v>
      </c>
      <c r="D752" t="s">
        <v>21</v>
      </c>
      <c r="E752" s="38">
        <v>42685</v>
      </c>
      <c r="F752" t="s">
        <v>145</v>
      </c>
      <c r="G752" t="s">
        <v>21</v>
      </c>
      <c r="H752" t="s">
        <v>750</v>
      </c>
      <c r="I752" t="s">
        <v>145</v>
      </c>
      <c r="J752" t="b">
        <v>1</v>
      </c>
      <c r="K752" t="b">
        <v>0</v>
      </c>
      <c r="L752" t="b">
        <v>0</v>
      </c>
      <c r="M752" s="38">
        <v>42685</v>
      </c>
      <c r="N752">
        <v>1</v>
      </c>
      <c r="O752">
        <v>1</v>
      </c>
      <c r="P752">
        <v>0</v>
      </c>
      <c r="Q752">
        <v>1</v>
      </c>
    </row>
    <row r="753" spans="1:17" x14ac:dyDescent="0.3">
      <c r="A753" t="s">
        <v>551</v>
      </c>
      <c r="B753" t="s">
        <v>112</v>
      </c>
      <c r="C753" t="s">
        <v>23</v>
      </c>
      <c r="D753" t="s">
        <v>23</v>
      </c>
      <c r="E753" s="38">
        <v>42650</v>
      </c>
      <c r="H753" t="s">
        <v>742</v>
      </c>
      <c r="I753" t="s">
        <v>265</v>
      </c>
      <c r="J753" t="b">
        <v>0</v>
      </c>
      <c r="K753" t="b">
        <v>1</v>
      </c>
      <c r="L753" t="b">
        <v>1</v>
      </c>
      <c r="M753" s="38">
        <v>42681</v>
      </c>
      <c r="N753">
        <v>0.25</v>
      </c>
      <c r="O753">
        <v>0</v>
      </c>
      <c r="P753">
        <v>0</v>
      </c>
      <c r="Q753">
        <v>0</v>
      </c>
    </row>
    <row r="754" spans="1:17" x14ac:dyDescent="0.3">
      <c r="A754" t="s">
        <v>1179</v>
      </c>
      <c r="B754" t="s">
        <v>119</v>
      </c>
      <c r="C754" t="s">
        <v>26</v>
      </c>
      <c r="D754" t="s">
        <v>26</v>
      </c>
      <c r="E754" s="38">
        <v>42683</v>
      </c>
      <c r="F754" t="s">
        <v>166</v>
      </c>
      <c r="G754" t="s">
        <v>26</v>
      </c>
      <c r="J754" t="b">
        <v>1</v>
      </c>
      <c r="K754" t="b">
        <v>1</v>
      </c>
      <c r="L754" t="b">
        <v>0</v>
      </c>
      <c r="N754">
        <v>1</v>
      </c>
      <c r="O754">
        <v>0</v>
      </c>
      <c r="P754">
        <v>0</v>
      </c>
      <c r="Q754">
        <v>0</v>
      </c>
    </row>
    <row r="755" spans="1:17" x14ac:dyDescent="0.3">
      <c r="A755" t="s">
        <v>1180</v>
      </c>
      <c r="B755" t="s">
        <v>88</v>
      </c>
      <c r="C755" t="s">
        <v>25</v>
      </c>
      <c r="D755" t="s">
        <v>25</v>
      </c>
      <c r="E755" s="38">
        <v>42678</v>
      </c>
      <c r="F755" t="s">
        <v>136</v>
      </c>
      <c r="G755" t="s">
        <v>25</v>
      </c>
      <c r="H755" t="s">
        <v>762</v>
      </c>
      <c r="I755" t="s">
        <v>136</v>
      </c>
      <c r="J755" t="b">
        <v>0</v>
      </c>
      <c r="K755" t="b">
        <v>0</v>
      </c>
      <c r="L755" t="b">
        <v>0</v>
      </c>
      <c r="N755">
        <v>1</v>
      </c>
      <c r="O755">
        <v>0</v>
      </c>
      <c r="P755">
        <v>0</v>
      </c>
      <c r="Q755">
        <v>0</v>
      </c>
    </row>
    <row r="756" spans="1:17" x14ac:dyDescent="0.3">
      <c r="A756" t="s">
        <v>1181</v>
      </c>
      <c r="B756" t="s">
        <v>131</v>
      </c>
      <c r="C756" t="s">
        <v>26</v>
      </c>
      <c r="D756" t="s">
        <v>26</v>
      </c>
      <c r="E756" s="38">
        <v>42678</v>
      </c>
      <c r="F756" t="s">
        <v>138</v>
      </c>
      <c r="G756" t="s">
        <v>26</v>
      </c>
      <c r="H756" t="s">
        <v>754</v>
      </c>
      <c r="I756" t="s">
        <v>138</v>
      </c>
      <c r="J756" t="b">
        <v>0</v>
      </c>
      <c r="K756" t="b">
        <v>1</v>
      </c>
      <c r="L756" t="b">
        <v>0</v>
      </c>
      <c r="N756">
        <v>1</v>
      </c>
      <c r="O756">
        <v>0</v>
      </c>
      <c r="P756">
        <v>0</v>
      </c>
      <c r="Q756">
        <v>0</v>
      </c>
    </row>
    <row r="757" spans="1:17" x14ac:dyDescent="0.3">
      <c r="A757" t="s">
        <v>1182</v>
      </c>
      <c r="B757" t="s">
        <v>78</v>
      </c>
      <c r="C757" t="s">
        <v>20</v>
      </c>
      <c r="D757" t="s">
        <v>20</v>
      </c>
      <c r="E757" s="38">
        <v>42678</v>
      </c>
      <c r="J757" t="b">
        <v>0</v>
      </c>
      <c r="K757" t="b">
        <v>1</v>
      </c>
      <c r="L757" t="b">
        <v>0</v>
      </c>
      <c r="N757">
        <v>1</v>
      </c>
      <c r="O757">
        <v>0</v>
      </c>
      <c r="P757">
        <v>0</v>
      </c>
      <c r="Q757">
        <v>0</v>
      </c>
    </row>
    <row r="758" spans="1:17" x14ac:dyDescent="0.3">
      <c r="A758" t="s">
        <v>947</v>
      </c>
      <c r="B758" t="s">
        <v>95</v>
      </c>
      <c r="C758" t="s">
        <v>23</v>
      </c>
      <c r="D758" t="s">
        <v>23</v>
      </c>
      <c r="E758" s="38">
        <v>42679</v>
      </c>
      <c r="J758" t="b">
        <v>0</v>
      </c>
      <c r="K758" t="b">
        <v>1</v>
      </c>
      <c r="L758" t="b">
        <v>1</v>
      </c>
      <c r="M758" s="38">
        <v>42658</v>
      </c>
      <c r="N758">
        <v>0.33</v>
      </c>
      <c r="O758">
        <v>0</v>
      </c>
      <c r="P758">
        <v>0</v>
      </c>
      <c r="Q758">
        <v>0</v>
      </c>
    </row>
    <row r="759" spans="1:17" x14ac:dyDescent="0.3">
      <c r="A759" t="s">
        <v>1183</v>
      </c>
      <c r="B759" t="s">
        <v>45</v>
      </c>
      <c r="C759" t="s">
        <v>20</v>
      </c>
      <c r="D759" t="s">
        <v>20</v>
      </c>
      <c r="E759" s="38">
        <v>42676</v>
      </c>
      <c r="J759" t="b">
        <v>0</v>
      </c>
      <c r="K759" t="b">
        <v>1</v>
      </c>
      <c r="L759" t="b">
        <v>1</v>
      </c>
      <c r="N759">
        <v>1</v>
      </c>
      <c r="O759">
        <v>0</v>
      </c>
      <c r="P759">
        <v>0</v>
      </c>
      <c r="Q759">
        <v>0</v>
      </c>
    </row>
    <row r="760" spans="1:17" x14ac:dyDescent="0.3">
      <c r="A760" t="s">
        <v>578</v>
      </c>
      <c r="B760" t="s">
        <v>84</v>
      </c>
      <c r="C760" t="s">
        <v>20</v>
      </c>
      <c r="D760" t="s">
        <v>20</v>
      </c>
      <c r="E760" s="38">
        <v>42669</v>
      </c>
      <c r="F760" t="s">
        <v>173</v>
      </c>
      <c r="G760" t="s">
        <v>20</v>
      </c>
      <c r="H760" t="s">
        <v>760</v>
      </c>
      <c r="I760" t="s">
        <v>173</v>
      </c>
      <c r="J760" t="b">
        <v>1</v>
      </c>
      <c r="K760" t="b">
        <v>0</v>
      </c>
      <c r="L760" t="b">
        <v>0</v>
      </c>
      <c r="M760" s="38">
        <v>42683</v>
      </c>
      <c r="N760">
        <v>0.25</v>
      </c>
      <c r="O760">
        <v>0</v>
      </c>
      <c r="P760">
        <v>0</v>
      </c>
      <c r="Q760">
        <v>0</v>
      </c>
    </row>
    <row r="761" spans="1:17" x14ac:dyDescent="0.3">
      <c r="A761" t="s">
        <v>534</v>
      </c>
      <c r="D761" t="s">
        <v>25</v>
      </c>
      <c r="E761" s="38">
        <v>42682</v>
      </c>
      <c r="F761" t="s">
        <v>165</v>
      </c>
      <c r="G761" t="s">
        <v>25</v>
      </c>
      <c r="H761" t="s">
        <v>750</v>
      </c>
      <c r="I761" t="s">
        <v>165</v>
      </c>
      <c r="J761" t="b">
        <v>0</v>
      </c>
      <c r="K761" t="b">
        <v>0</v>
      </c>
      <c r="L761" t="b">
        <v>0</v>
      </c>
      <c r="M761" s="38">
        <v>42682</v>
      </c>
      <c r="N761">
        <v>0.5</v>
      </c>
      <c r="O761">
        <v>1</v>
      </c>
      <c r="P761">
        <v>0</v>
      </c>
      <c r="Q761">
        <v>1</v>
      </c>
    </row>
    <row r="762" spans="1:17" x14ac:dyDescent="0.3">
      <c r="A762" t="s">
        <v>544</v>
      </c>
      <c r="B762" t="s">
        <v>60</v>
      </c>
      <c r="C762" t="s">
        <v>24</v>
      </c>
      <c r="D762" t="s">
        <v>21</v>
      </c>
      <c r="E762" s="38">
        <v>42685</v>
      </c>
      <c r="F762" t="s">
        <v>167</v>
      </c>
      <c r="G762" t="s">
        <v>21</v>
      </c>
      <c r="H762" t="s">
        <v>750</v>
      </c>
      <c r="I762" t="s">
        <v>167</v>
      </c>
      <c r="J762" t="b">
        <v>1</v>
      </c>
      <c r="K762" t="b">
        <v>0</v>
      </c>
      <c r="L762" t="b">
        <v>0</v>
      </c>
      <c r="M762" s="38">
        <v>42685</v>
      </c>
      <c r="N762">
        <v>0.5</v>
      </c>
      <c r="O762">
        <v>1</v>
      </c>
      <c r="P762">
        <v>0</v>
      </c>
      <c r="Q762">
        <v>1</v>
      </c>
    </row>
    <row r="763" spans="1:17" x14ac:dyDescent="0.3">
      <c r="A763" t="s">
        <v>1184</v>
      </c>
      <c r="B763" t="s">
        <v>125</v>
      </c>
      <c r="C763" t="s">
        <v>23</v>
      </c>
      <c r="D763" t="s">
        <v>23</v>
      </c>
      <c r="E763" s="38">
        <v>42679</v>
      </c>
      <c r="H763" t="s">
        <v>769</v>
      </c>
      <c r="I763" t="s">
        <v>265</v>
      </c>
      <c r="J763" t="b">
        <v>0</v>
      </c>
      <c r="K763" t="b">
        <v>1</v>
      </c>
      <c r="L763" t="b">
        <v>0</v>
      </c>
      <c r="N763">
        <v>1</v>
      </c>
      <c r="O763">
        <v>0</v>
      </c>
      <c r="P763">
        <v>0</v>
      </c>
      <c r="Q763">
        <v>0</v>
      </c>
    </row>
    <row r="764" spans="1:17" x14ac:dyDescent="0.3">
      <c r="A764" t="s">
        <v>1185</v>
      </c>
      <c r="B764" t="s">
        <v>114</v>
      </c>
      <c r="C764" t="s">
        <v>23</v>
      </c>
      <c r="D764" t="s">
        <v>22</v>
      </c>
      <c r="E764" s="38">
        <v>42679</v>
      </c>
      <c r="J764" t="b">
        <v>0</v>
      </c>
      <c r="K764" t="b">
        <v>1</v>
      </c>
      <c r="L764" t="b">
        <v>0</v>
      </c>
      <c r="N764">
        <v>1</v>
      </c>
      <c r="O764">
        <v>0</v>
      </c>
      <c r="P764">
        <v>0</v>
      </c>
      <c r="Q764">
        <v>0</v>
      </c>
    </row>
    <row r="765" spans="1:17" x14ac:dyDescent="0.3">
      <c r="A765" t="s">
        <v>426</v>
      </c>
      <c r="D765" t="s">
        <v>23</v>
      </c>
      <c r="E765" s="38">
        <v>42684</v>
      </c>
      <c r="F765" t="s">
        <v>171</v>
      </c>
      <c r="G765" t="s">
        <v>23</v>
      </c>
      <c r="H765" t="s">
        <v>750</v>
      </c>
      <c r="I765" t="s">
        <v>161</v>
      </c>
      <c r="J765" t="b">
        <v>1</v>
      </c>
      <c r="K765" t="b">
        <v>0</v>
      </c>
      <c r="L765" t="b">
        <v>0</v>
      </c>
      <c r="M765" s="38">
        <v>42684</v>
      </c>
      <c r="N765">
        <v>0.25</v>
      </c>
      <c r="O765">
        <v>1</v>
      </c>
      <c r="P765">
        <v>0</v>
      </c>
      <c r="Q765">
        <v>1</v>
      </c>
    </row>
    <row r="766" spans="1:17" x14ac:dyDescent="0.3">
      <c r="A766" t="s">
        <v>601</v>
      </c>
      <c r="B766" t="s">
        <v>125</v>
      </c>
      <c r="C766" t="s">
        <v>23</v>
      </c>
      <c r="D766" t="s">
        <v>23</v>
      </c>
      <c r="E766" s="38">
        <v>42672</v>
      </c>
      <c r="F766" t="s">
        <v>161</v>
      </c>
      <c r="G766" t="s">
        <v>23</v>
      </c>
      <c r="H766" t="s">
        <v>742</v>
      </c>
      <c r="I766" t="s">
        <v>161</v>
      </c>
      <c r="J766" t="b">
        <v>1</v>
      </c>
      <c r="K766" t="b">
        <v>1</v>
      </c>
      <c r="L766" t="b">
        <v>1</v>
      </c>
      <c r="M766" s="38">
        <v>42688</v>
      </c>
      <c r="N766">
        <v>0.33</v>
      </c>
      <c r="O766">
        <v>0</v>
      </c>
      <c r="P766">
        <v>0</v>
      </c>
      <c r="Q766">
        <v>0</v>
      </c>
    </row>
    <row r="767" spans="1:17" x14ac:dyDescent="0.3">
      <c r="A767" t="s">
        <v>482</v>
      </c>
      <c r="B767" t="s">
        <v>45</v>
      </c>
      <c r="C767" t="s">
        <v>20</v>
      </c>
      <c r="D767" t="s">
        <v>20</v>
      </c>
      <c r="E767" s="38">
        <v>42608</v>
      </c>
      <c r="F767" t="s">
        <v>173</v>
      </c>
      <c r="G767" t="s">
        <v>20</v>
      </c>
      <c r="H767" t="s">
        <v>754</v>
      </c>
      <c r="I767" t="s">
        <v>173</v>
      </c>
      <c r="J767" t="b">
        <v>1</v>
      </c>
      <c r="K767" t="b">
        <v>1</v>
      </c>
      <c r="L767" t="b">
        <v>0</v>
      </c>
      <c r="M767" s="38">
        <v>42677</v>
      </c>
      <c r="N767">
        <v>0.11</v>
      </c>
      <c r="O767">
        <v>0</v>
      </c>
      <c r="P767">
        <v>0</v>
      </c>
      <c r="Q767">
        <v>0</v>
      </c>
    </row>
    <row r="768" spans="1:17" x14ac:dyDescent="0.3">
      <c r="A768" t="s">
        <v>1186</v>
      </c>
      <c r="B768" t="s">
        <v>127</v>
      </c>
      <c r="C768" t="s">
        <v>21</v>
      </c>
      <c r="D768" t="s">
        <v>21</v>
      </c>
      <c r="E768" s="38">
        <v>42678</v>
      </c>
      <c r="F768" t="s">
        <v>170</v>
      </c>
      <c r="G768" t="s">
        <v>21</v>
      </c>
      <c r="H768" t="s">
        <v>762</v>
      </c>
      <c r="I768" t="s">
        <v>170</v>
      </c>
      <c r="J768" t="b">
        <v>0</v>
      </c>
      <c r="K768" t="b">
        <v>0</v>
      </c>
      <c r="L768" t="b">
        <v>0</v>
      </c>
      <c r="N768">
        <v>1</v>
      </c>
      <c r="O768">
        <v>0</v>
      </c>
      <c r="P768">
        <v>0</v>
      </c>
      <c r="Q768">
        <v>0</v>
      </c>
    </row>
    <row r="769" spans="1:17" x14ac:dyDescent="0.3">
      <c r="A769" t="s">
        <v>1187</v>
      </c>
      <c r="B769" t="s">
        <v>45</v>
      </c>
      <c r="C769" t="s">
        <v>20</v>
      </c>
      <c r="D769" t="s">
        <v>20</v>
      </c>
      <c r="E769" s="38">
        <v>42678</v>
      </c>
      <c r="F769" t="s">
        <v>140</v>
      </c>
      <c r="G769" t="s">
        <v>20</v>
      </c>
      <c r="J769" t="b">
        <v>0</v>
      </c>
      <c r="K769" t="b">
        <v>1</v>
      </c>
      <c r="L769" t="b">
        <v>0</v>
      </c>
      <c r="N769">
        <v>1</v>
      </c>
      <c r="O769">
        <v>0</v>
      </c>
      <c r="P769">
        <v>0</v>
      </c>
      <c r="Q769">
        <v>0</v>
      </c>
    </row>
    <row r="770" spans="1:17" x14ac:dyDescent="0.3">
      <c r="A770" t="s">
        <v>1188</v>
      </c>
      <c r="B770" t="s">
        <v>45</v>
      </c>
      <c r="C770" t="s">
        <v>20</v>
      </c>
      <c r="D770" t="s">
        <v>20</v>
      </c>
      <c r="E770" s="38">
        <v>42677</v>
      </c>
      <c r="F770" t="s">
        <v>152</v>
      </c>
      <c r="G770" t="s">
        <v>20</v>
      </c>
      <c r="J770" t="b">
        <v>0</v>
      </c>
      <c r="K770" t="b">
        <v>1</v>
      </c>
      <c r="L770" t="b">
        <v>1</v>
      </c>
      <c r="N770">
        <v>0.5</v>
      </c>
      <c r="O770">
        <v>0</v>
      </c>
      <c r="P770">
        <v>0</v>
      </c>
      <c r="Q770">
        <v>0</v>
      </c>
    </row>
    <row r="771" spans="1:17" x14ac:dyDescent="0.3">
      <c r="A771" t="s">
        <v>464</v>
      </c>
      <c r="B771" t="s">
        <v>332</v>
      </c>
      <c r="C771" t="s">
        <v>22</v>
      </c>
      <c r="D771" t="s">
        <v>22</v>
      </c>
      <c r="E771" s="38">
        <v>42684</v>
      </c>
      <c r="H771" t="s">
        <v>742</v>
      </c>
      <c r="I771" t="s">
        <v>302</v>
      </c>
      <c r="J771" t="b">
        <v>0</v>
      </c>
      <c r="K771" t="b">
        <v>1</v>
      </c>
      <c r="L771" t="b">
        <v>1</v>
      </c>
      <c r="M771" s="38">
        <v>42684</v>
      </c>
      <c r="N771">
        <v>0.2</v>
      </c>
      <c r="O771">
        <v>0</v>
      </c>
      <c r="P771">
        <v>0</v>
      </c>
      <c r="Q771">
        <v>0</v>
      </c>
    </row>
    <row r="772" spans="1:17" x14ac:dyDescent="0.3">
      <c r="A772" t="s">
        <v>1111</v>
      </c>
      <c r="B772" t="s">
        <v>95</v>
      </c>
      <c r="C772" t="s">
        <v>23</v>
      </c>
      <c r="D772" t="s">
        <v>23</v>
      </c>
      <c r="E772" s="38">
        <v>42676</v>
      </c>
      <c r="H772" t="s">
        <v>742</v>
      </c>
      <c r="J772" t="b">
        <v>0</v>
      </c>
      <c r="K772" t="b">
        <v>1</v>
      </c>
      <c r="L772" t="b">
        <v>1</v>
      </c>
      <c r="N772">
        <v>0.5</v>
      </c>
      <c r="O772">
        <v>0</v>
      </c>
      <c r="P772">
        <v>0</v>
      </c>
      <c r="Q772">
        <v>0</v>
      </c>
    </row>
    <row r="773" spans="1:17" x14ac:dyDescent="0.3">
      <c r="A773" t="s">
        <v>895</v>
      </c>
      <c r="D773" t="s">
        <v>22</v>
      </c>
      <c r="E773" s="38">
        <v>42679</v>
      </c>
      <c r="F773" t="s">
        <v>135</v>
      </c>
      <c r="G773" t="s">
        <v>22</v>
      </c>
      <c r="H773" t="s">
        <v>760</v>
      </c>
      <c r="I773" t="s">
        <v>135</v>
      </c>
      <c r="J773" t="b">
        <v>0</v>
      </c>
      <c r="K773" t="b">
        <v>1</v>
      </c>
      <c r="L773" t="b">
        <v>0</v>
      </c>
      <c r="N773">
        <v>0.5</v>
      </c>
      <c r="O773">
        <v>0</v>
      </c>
      <c r="P773">
        <v>0</v>
      </c>
      <c r="Q773">
        <v>0</v>
      </c>
    </row>
    <row r="774" spans="1:17" x14ac:dyDescent="0.3">
      <c r="A774" t="s">
        <v>454</v>
      </c>
      <c r="B774" t="s">
        <v>121</v>
      </c>
      <c r="C774" t="s">
        <v>26</v>
      </c>
      <c r="D774" t="s">
        <v>26</v>
      </c>
      <c r="E774" s="38">
        <v>42591</v>
      </c>
      <c r="F774" t="s">
        <v>138</v>
      </c>
      <c r="G774" t="s">
        <v>26</v>
      </c>
      <c r="H774" t="s">
        <v>742</v>
      </c>
      <c r="I774" t="s">
        <v>322</v>
      </c>
      <c r="J774" t="b">
        <v>1</v>
      </c>
      <c r="K774" t="b">
        <v>1</v>
      </c>
      <c r="L774" t="b">
        <v>0</v>
      </c>
      <c r="M774" s="38">
        <v>42690</v>
      </c>
      <c r="N774">
        <v>0.25</v>
      </c>
      <c r="O774">
        <v>0</v>
      </c>
      <c r="P774">
        <v>0</v>
      </c>
      <c r="Q774">
        <v>0</v>
      </c>
    </row>
    <row r="775" spans="1:17" x14ac:dyDescent="0.3">
      <c r="A775" t="s">
        <v>650</v>
      </c>
      <c r="B775" t="s">
        <v>120</v>
      </c>
      <c r="C775" t="s">
        <v>23</v>
      </c>
      <c r="D775" t="s">
        <v>23</v>
      </c>
      <c r="E775" s="38">
        <v>42584</v>
      </c>
      <c r="H775" t="s">
        <v>742</v>
      </c>
      <c r="J775" t="b">
        <v>0</v>
      </c>
      <c r="K775" t="b">
        <v>1</v>
      </c>
      <c r="L775" t="b">
        <v>1</v>
      </c>
      <c r="M775" s="38">
        <v>42676</v>
      </c>
      <c r="N775">
        <v>0.5</v>
      </c>
      <c r="O775">
        <v>0</v>
      </c>
      <c r="P775">
        <v>0</v>
      </c>
      <c r="Q775">
        <v>0</v>
      </c>
    </row>
    <row r="776" spans="1:17" x14ac:dyDescent="0.3">
      <c r="A776" t="s">
        <v>1189</v>
      </c>
      <c r="B776" t="s">
        <v>98</v>
      </c>
      <c r="C776" t="s">
        <v>23</v>
      </c>
      <c r="D776" t="s">
        <v>23</v>
      </c>
      <c r="E776" s="38">
        <v>42688</v>
      </c>
      <c r="F776" t="s">
        <v>163</v>
      </c>
      <c r="G776" t="s">
        <v>23</v>
      </c>
      <c r="H776" t="s">
        <v>742</v>
      </c>
      <c r="I776" t="s">
        <v>163</v>
      </c>
      <c r="J776" t="b">
        <v>1</v>
      </c>
      <c r="K776" t="b">
        <v>1</v>
      </c>
      <c r="L776" t="b">
        <v>1</v>
      </c>
      <c r="N776">
        <v>0.5</v>
      </c>
      <c r="O776">
        <v>0</v>
      </c>
      <c r="P776">
        <v>0</v>
      </c>
      <c r="Q776">
        <v>0</v>
      </c>
    </row>
    <row r="777" spans="1:17" x14ac:dyDescent="0.3">
      <c r="A777" t="s">
        <v>1190</v>
      </c>
      <c r="D777" t="s">
        <v>26</v>
      </c>
      <c r="E777" s="38">
        <v>42675</v>
      </c>
      <c r="J777" t="b">
        <v>1</v>
      </c>
      <c r="K777" t="b">
        <v>1</v>
      </c>
      <c r="L777" t="b">
        <v>0</v>
      </c>
      <c r="N777">
        <v>1</v>
      </c>
      <c r="O777">
        <v>0</v>
      </c>
      <c r="P777">
        <v>0</v>
      </c>
      <c r="Q777">
        <v>0</v>
      </c>
    </row>
    <row r="778" spans="1:17" x14ac:dyDescent="0.3">
      <c r="A778" t="s">
        <v>1191</v>
      </c>
      <c r="B778" t="s">
        <v>271</v>
      </c>
      <c r="D778" t="s">
        <v>21</v>
      </c>
      <c r="E778" s="38">
        <v>42686</v>
      </c>
      <c r="H778" t="s">
        <v>742</v>
      </c>
      <c r="I778" t="s">
        <v>265</v>
      </c>
      <c r="J778" t="b">
        <v>0</v>
      </c>
      <c r="K778" t="b">
        <v>1</v>
      </c>
      <c r="L778" t="b">
        <v>1</v>
      </c>
      <c r="N778">
        <v>1</v>
      </c>
      <c r="O778">
        <v>0</v>
      </c>
      <c r="P778">
        <v>0</v>
      </c>
      <c r="Q778">
        <v>0</v>
      </c>
    </row>
    <row r="779" spans="1:17" x14ac:dyDescent="0.3">
      <c r="A779" t="s">
        <v>1192</v>
      </c>
      <c r="B779" t="s">
        <v>130</v>
      </c>
      <c r="C779" t="s">
        <v>22</v>
      </c>
      <c r="D779" t="s">
        <v>26</v>
      </c>
      <c r="E779" s="38">
        <v>42678</v>
      </c>
      <c r="F779" t="s">
        <v>151</v>
      </c>
      <c r="G779" t="s">
        <v>26</v>
      </c>
      <c r="J779" t="b">
        <v>0</v>
      </c>
      <c r="K779" t="b">
        <v>1</v>
      </c>
      <c r="L779" t="b">
        <v>1</v>
      </c>
      <c r="N779">
        <v>1</v>
      </c>
      <c r="O779">
        <v>0</v>
      </c>
      <c r="P779">
        <v>0</v>
      </c>
      <c r="Q779">
        <v>0</v>
      </c>
    </row>
    <row r="780" spans="1:17" x14ac:dyDescent="0.3">
      <c r="A780" t="s">
        <v>1193</v>
      </c>
      <c r="D780" t="s">
        <v>22</v>
      </c>
      <c r="E780" s="38">
        <v>42679</v>
      </c>
      <c r="F780" t="s">
        <v>135</v>
      </c>
      <c r="G780" t="s">
        <v>22</v>
      </c>
      <c r="H780" t="s">
        <v>750</v>
      </c>
      <c r="I780" t="s">
        <v>135</v>
      </c>
      <c r="J780" t="b">
        <v>0</v>
      </c>
      <c r="K780" t="b">
        <v>0</v>
      </c>
      <c r="L780" t="b">
        <v>0</v>
      </c>
      <c r="M780" s="38">
        <v>42668</v>
      </c>
      <c r="N780">
        <v>1</v>
      </c>
      <c r="O780">
        <v>1</v>
      </c>
      <c r="P780">
        <v>0</v>
      </c>
      <c r="Q780">
        <v>1</v>
      </c>
    </row>
    <row r="781" spans="1:17" x14ac:dyDescent="0.3">
      <c r="A781" t="s">
        <v>520</v>
      </c>
      <c r="B781" t="s">
        <v>521</v>
      </c>
      <c r="D781" t="s">
        <v>26</v>
      </c>
      <c r="E781" s="38">
        <v>42681</v>
      </c>
      <c r="H781" t="s">
        <v>742</v>
      </c>
      <c r="I781" t="s">
        <v>323</v>
      </c>
      <c r="J781" t="b">
        <v>0</v>
      </c>
      <c r="K781" t="b">
        <v>1</v>
      </c>
      <c r="L781" t="b">
        <v>1</v>
      </c>
      <c r="M781" s="38">
        <v>42678</v>
      </c>
      <c r="N781">
        <v>0.5</v>
      </c>
      <c r="O781">
        <v>0</v>
      </c>
      <c r="P781">
        <v>0</v>
      </c>
      <c r="Q781">
        <v>0</v>
      </c>
    </row>
    <row r="782" spans="1:17" x14ac:dyDescent="0.3">
      <c r="A782" t="s">
        <v>1194</v>
      </c>
      <c r="B782" t="s">
        <v>70</v>
      </c>
      <c r="C782" t="s">
        <v>20</v>
      </c>
      <c r="D782" t="s">
        <v>20</v>
      </c>
      <c r="E782" s="38">
        <v>42676</v>
      </c>
      <c r="H782" t="s">
        <v>742</v>
      </c>
      <c r="J782" t="b">
        <v>0</v>
      </c>
      <c r="K782" t="b">
        <v>1</v>
      </c>
      <c r="L782" t="b">
        <v>1</v>
      </c>
      <c r="N782">
        <v>0.5</v>
      </c>
      <c r="O782">
        <v>0</v>
      </c>
      <c r="P782">
        <v>0</v>
      </c>
      <c r="Q782">
        <v>0</v>
      </c>
    </row>
    <row r="783" spans="1:17" x14ac:dyDescent="0.3">
      <c r="A783" t="s">
        <v>509</v>
      </c>
      <c r="B783" t="s">
        <v>128</v>
      </c>
      <c r="C783" t="s">
        <v>23</v>
      </c>
      <c r="D783" t="s">
        <v>23</v>
      </c>
      <c r="E783" s="38">
        <v>42689</v>
      </c>
      <c r="F783" t="s">
        <v>148</v>
      </c>
      <c r="G783" t="s">
        <v>23</v>
      </c>
      <c r="H783" t="s">
        <v>750</v>
      </c>
      <c r="I783" t="s">
        <v>148</v>
      </c>
      <c r="J783" t="b">
        <v>1</v>
      </c>
      <c r="K783" t="b">
        <v>0</v>
      </c>
      <c r="L783" t="b">
        <v>0</v>
      </c>
      <c r="M783" s="38">
        <v>42689</v>
      </c>
      <c r="N783">
        <v>0.5</v>
      </c>
      <c r="O783">
        <v>1</v>
      </c>
      <c r="P783">
        <v>0</v>
      </c>
      <c r="Q783">
        <v>1</v>
      </c>
    </row>
    <row r="784" spans="1:17" x14ac:dyDescent="0.3">
      <c r="A784" t="s">
        <v>1195</v>
      </c>
      <c r="B784" t="s">
        <v>114</v>
      </c>
      <c r="C784" t="s">
        <v>23</v>
      </c>
      <c r="D784" t="s">
        <v>23</v>
      </c>
      <c r="E784" s="38">
        <v>42683</v>
      </c>
      <c r="F784" t="s">
        <v>141</v>
      </c>
      <c r="G784" t="s">
        <v>23</v>
      </c>
      <c r="H784" t="s">
        <v>750</v>
      </c>
      <c r="I784" t="s">
        <v>141</v>
      </c>
      <c r="J784" t="b">
        <v>1</v>
      </c>
      <c r="K784" t="b">
        <v>0</v>
      </c>
      <c r="L784" t="b">
        <v>0</v>
      </c>
      <c r="N784">
        <v>1</v>
      </c>
      <c r="O784">
        <v>1</v>
      </c>
      <c r="P784">
        <v>0</v>
      </c>
      <c r="Q784">
        <v>1</v>
      </c>
    </row>
    <row r="785" spans="1:17" x14ac:dyDescent="0.3">
      <c r="A785" t="s">
        <v>1196</v>
      </c>
      <c r="B785" t="s">
        <v>104</v>
      </c>
      <c r="C785" t="s">
        <v>22</v>
      </c>
      <c r="D785" t="s">
        <v>22</v>
      </c>
      <c r="E785" s="38">
        <v>42679</v>
      </c>
      <c r="F785" t="s">
        <v>150</v>
      </c>
      <c r="G785" t="s">
        <v>22</v>
      </c>
      <c r="H785" t="s">
        <v>742</v>
      </c>
      <c r="I785" t="s">
        <v>150</v>
      </c>
      <c r="J785" t="b">
        <v>0</v>
      </c>
      <c r="K785" t="b">
        <v>1</v>
      </c>
      <c r="L785" t="b">
        <v>1</v>
      </c>
      <c r="M785" s="38">
        <v>42651</v>
      </c>
      <c r="N785">
        <v>1</v>
      </c>
      <c r="O785">
        <v>0</v>
      </c>
      <c r="P785">
        <v>0</v>
      </c>
      <c r="Q785">
        <v>0</v>
      </c>
    </row>
    <row r="786" spans="1:17" x14ac:dyDescent="0.3">
      <c r="A786" t="s">
        <v>1197</v>
      </c>
      <c r="B786" t="s">
        <v>765</v>
      </c>
      <c r="C786" t="s">
        <v>23</v>
      </c>
      <c r="D786" t="s">
        <v>23</v>
      </c>
      <c r="E786" s="38">
        <v>42675</v>
      </c>
      <c r="F786" t="s">
        <v>169</v>
      </c>
      <c r="G786" t="s">
        <v>23</v>
      </c>
      <c r="H786" t="s">
        <v>754</v>
      </c>
      <c r="I786" t="s">
        <v>169</v>
      </c>
      <c r="J786" t="b">
        <v>0</v>
      </c>
      <c r="K786" t="b">
        <v>1</v>
      </c>
      <c r="L786" t="b">
        <v>0</v>
      </c>
      <c r="N786">
        <v>1</v>
      </c>
      <c r="O786">
        <v>0</v>
      </c>
      <c r="P786">
        <v>0</v>
      </c>
      <c r="Q786">
        <v>0</v>
      </c>
    </row>
    <row r="787" spans="1:17" x14ac:dyDescent="0.3">
      <c r="A787" t="s">
        <v>626</v>
      </c>
      <c r="B787" t="s">
        <v>100</v>
      </c>
      <c r="C787" t="s">
        <v>24</v>
      </c>
      <c r="D787" t="s">
        <v>21</v>
      </c>
      <c r="E787" s="38">
        <v>42686</v>
      </c>
      <c r="F787" t="s">
        <v>145</v>
      </c>
      <c r="G787" t="s">
        <v>21</v>
      </c>
      <c r="J787" t="b">
        <v>0</v>
      </c>
      <c r="K787" t="b">
        <v>1</v>
      </c>
      <c r="L787" t="b">
        <v>1</v>
      </c>
      <c r="M787" s="38">
        <v>42686</v>
      </c>
      <c r="N787">
        <v>0.33</v>
      </c>
      <c r="O787">
        <v>0</v>
      </c>
      <c r="P787">
        <v>0</v>
      </c>
      <c r="Q787">
        <v>0</v>
      </c>
    </row>
    <row r="788" spans="1:17" x14ac:dyDescent="0.3">
      <c r="A788" t="s">
        <v>1198</v>
      </c>
      <c r="B788" t="s">
        <v>132</v>
      </c>
      <c r="C788" t="s">
        <v>20</v>
      </c>
      <c r="D788" t="s">
        <v>20</v>
      </c>
      <c r="E788" s="38">
        <v>42690</v>
      </c>
      <c r="H788" t="s">
        <v>752</v>
      </c>
      <c r="I788" t="s">
        <v>265</v>
      </c>
      <c r="J788" t="b">
        <v>0</v>
      </c>
      <c r="K788" t="b">
        <v>1</v>
      </c>
      <c r="L788" t="b">
        <v>0</v>
      </c>
      <c r="N788">
        <v>1</v>
      </c>
      <c r="O788">
        <v>0</v>
      </c>
      <c r="P788">
        <v>0</v>
      </c>
      <c r="Q788">
        <v>0</v>
      </c>
    </row>
    <row r="789" spans="1:17" x14ac:dyDescent="0.3">
      <c r="A789" t="s">
        <v>1155</v>
      </c>
      <c r="B789" t="s">
        <v>78</v>
      </c>
      <c r="C789" t="s">
        <v>20</v>
      </c>
      <c r="D789" t="s">
        <v>20</v>
      </c>
      <c r="E789" s="38">
        <v>42689</v>
      </c>
      <c r="F789" t="s">
        <v>64</v>
      </c>
      <c r="G789" t="s">
        <v>20</v>
      </c>
      <c r="H789" t="s">
        <v>742</v>
      </c>
      <c r="I789" t="s">
        <v>255</v>
      </c>
      <c r="J789" t="b">
        <v>1</v>
      </c>
      <c r="K789" t="b">
        <v>1</v>
      </c>
      <c r="L789" t="b">
        <v>1</v>
      </c>
      <c r="N789">
        <v>0.5</v>
      </c>
      <c r="O789">
        <v>0</v>
      </c>
      <c r="P789">
        <v>0</v>
      </c>
      <c r="Q789">
        <v>0</v>
      </c>
    </row>
    <row r="790" spans="1:17" x14ac:dyDescent="0.3">
      <c r="A790" t="s">
        <v>1199</v>
      </c>
      <c r="D790" t="s">
        <v>26</v>
      </c>
      <c r="E790" s="38">
        <v>42685</v>
      </c>
      <c r="J790" t="b">
        <v>0</v>
      </c>
      <c r="K790" t="b">
        <v>1</v>
      </c>
      <c r="L790" t="b">
        <v>0</v>
      </c>
      <c r="N790">
        <v>1</v>
      </c>
      <c r="O790">
        <v>0</v>
      </c>
      <c r="P790">
        <v>0</v>
      </c>
      <c r="Q790">
        <v>0</v>
      </c>
    </row>
    <row r="791" spans="1:17" x14ac:dyDescent="0.3">
      <c r="A791" t="s">
        <v>431</v>
      </c>
      <c r="D791" t="s">
        <v>22</v>
      </c>
      <c r="E791" s="38">
        <v>42678</v>
      </c>
      <c r="F791" t="s">
        <v>172</v>
      </c>
      <c r="G791" t="s">
        <v>22</v>
      </c>
      <c r="H791" t="s">
        <v>750</v>
      </c>
      <c r="I791" t="s">
        <v>172</v>
      </c>
      <c r="J791" t="b">
        <v>0</v>
      </c>
      <c r="K791" t="b">
        <v>0</v>
      </c>
      <c r="L791" t="b">
        <v>0</v>
      </c>
      <c r="M791" s="38">
        <v>42678</v>
      </c>
      <c r="N791">
        <v>0.5</v>
      </c>
      <c r="O791">
        <v>1</v>
      </c>
      <c r="P791">
        <v>0</v>
      </c>
      <c r="Q791">
        <v>1</v>
      </c>
    </row>
    <row r="792" spans="1:17" x14ac:dyDescent="0.3">
      <c r="A792" t="s">
        <v>1146</v>
      </c>
      <c r="B792" t="s">
        <v>1147</v>
      </c>
      <c r="C792" t="s">
        <v>25</v>
      </c>
      <c r="D792" t="s">
        <v>25</v>
      </c>
      <c r="E792" s="38">
        <v>42690</v>
      </c>
      <c r="H792" t="s">
        <v>742</v>
      </c>
      <c r="I792" t="s">
        <v>302</v>
      </c>
      <c r="J792" t="b">
        <v>1</v>
      </c>
      <c r="K792" t="b">
        <v>1</v>
      </c>
      <c r="L792" t="b">
        <v>1</v>
      </c>
      <c r="N792">
        <v>0.5</v>
      </c>
      <c r="O792">
        <v>0</v>
      </c>
      <c r="P792">
        <v>0</v>
      </c>
      <c r="Q792">
        <v>0</v>
      </c>
    </row>
    <row r="793" spans="1:17" x14ac:dyDescent="0.3">
      <c r="A793" t="s">
        <v>1200</v>
      </c>
      <c r="D793" t="s">
        <v>22</v>
      </c>
      <c r="E793" s="38">
        <v>42675</v>
      </c>
      <c r="F793" t="s">
        <v>172</v>
      </c>
      <c r="G793" t="s">
        <v>22</v>
      </c>
      <c r="J793" t="b">
        <v>0</v>
      </c>
      <c r="K793" t="b">
        <v>1</v>
      </c>
      <c r="L793" t="b">
        <v>0</v>
      </c>
      <c r="N793">
        <v>1</v>
      </c>
      <c r="O793">
        <v>0</v>
      </c>
      <c r="P793">
        <v>0</v>
      </c>
      <c r="Q793">
        <v>0</v>
      </c>
    </row>
    <row r="794" spans="1:17" x14ac:dyDescent="0.3">
      <c r="A794" t="s">
        <v>1201</v>
      </c>
      <c r="B794" t="s">
        <v>88</v>
      </c>
      <c r="C794" t="s">
        <v>25</v>
      </c>
      <c r="D794" t="s">
        <v>25</v>
      </c>
      <c r="E794" s="38">
        <v>42678</v>
      </c>
      <c r="F794" t="s">
        <v>156</v>
      </c>
      <c r="G794" t="s">
        <v>25</v>
      </c>
      <c r="J794" t="b">
        <v>0</v>
      </c>
      <c r="K794" t="b">
        <v>1</v>
      </c>
      <c r="L794" t="b">
        <v>0</v>
      </c>
      <c r="N794">
        <v>1</v>
      </c>
      <c r="O794">
        <v>0</v>
      </c>
      <c r="P794">
        <v>0</v>
      </c>
      <c r="Q794">
        <v>0</v>
      </c>
    </row>
    <row r="795" spans="1:17" x14ac:dyDescent="0.3">
      <c r="A795" t="s">
        <v>1202</v>
      </c>
      <c r="B795" t="s">
        <v>118</v>
      </c>
      <c r="C795" t="s">
        <v>22</v>
      </c>
      <c r="D795" t="s">
        <v>26</v>
      </c>
      <c r="E795" s="38">
        <v>42676</v>
      </c>
      <c r="J795" t="b">
        <v>0</v>
      </c>
      <c r="K795" t="b">
        <v>1</v>
      </c>
      <c r="L795" t="b">
        <v>0</v>
      </c>
      <c r="N795">
        <v>1</v>
      </c>
      <c r="O795">
        <v>0</v>
      </c>
      <c r="P795">
        <v>0</v>
      </c>
      <c r="Q795">
        <v>0</v>
      </c>
    </row>
    <row r="796" spans="1:17" x14ac:dyDescent="0.3">
      <c r="A796" t="s">
        <v>1203</v>
      </c>
      <c r="B796" t="s">
        <v>331</v>
      </c>
      <c r="C796" t="s">
        <v>26</v>
      </c>
      <c r="D796" t="s">
        <v>26</v>
      </c>
      <c r="E796" s="38">
        <v>42681</v>
      </c>
      <c r="J796" t="b">
        <v>0</v>
      </c>
      <c r="K796" t="b">
        <v>1</v>
      </c>
      <c r="L796" t="b">
        <v>0</v>
      </c>
      <c r="N796">
        <v>1</v>
      </c>
      <c r="O796">
        <v>0</v>
      </c>
      <c r="P796">
        <v>0</v>
      </c>
      <c r="Q796">
        <v>0</v>
      </c>
    </row>
    <row r="797" spans="1:17" x14ac:dyDescent="0.3">
      <c r="A797" t="s">
        <v>1204</v>
      </c>
      <c r="B797" t="s">
        <v>390</v>
      </c>
      <c r="C797" t="s">
        <v>23</v>
      </c>
      <c r="D797" t="s">
        <v>23</v>
      </c>
      <c r="E797" s="38">
        <v>42678</v>
      </c>
      <c r="F797" t="s">
        <v>168</v>
      </c>
      <c r="G797" t="s">
        <v>23</v>
      </c>
      <c r="H797" t="s">
        <v>742</v>
      </c>
      <c r="I797" t="s">
        <v>168</v>
      </c>
      <c r="J797" t="b">
        <v>0</v>
      </c>
      <c r="K797" t="b">
        <v>1</v>
      </c>
      <c r="L797" t="b">
        <v>1</v>
      </c>
      <c r="M797" s="38">
        <v>42671</v>
      </c>
      <c r="N797">
        <v>1</v>
      </c>
      <c r="O797">
        <v>0</v>
      </c>
      <c r="P797">
        <v>0</v>
      </c>
      <c r="Q797">
        <v>0</v>
      </c>
    </row>
    <row r="798" spans="1:17" x14ac:dyDescent="0.3">
      <c r="A798" t="s">
        <v>463</v>
      </c>
      <c r="D798" t="s">
        <v>22</v>
      </c>
      <c r="E798" s="38">
        <v>42677</v>
      </c>
      <c r="F798" t="s">
        <v>172</v>
      </c>
      <c r="G798" t="s">
        <v>22</v>
      </c>
      <c r="H798" t="s">
        <v>749</v>
      </c>
      <c r="I798" t="s">
        <v>172</v>
      </c>
      <c r="J798" t="b">
        <v>1</v>
      </c>
      <c r="K798" t="b">
        <v>0</v>
      </c>
      <c r="L798" t="b">
        <v>0</v>
      </c>
      <c r="M798" s="38">
        <v>42677</v>
      </c>
      <c r="N798">
        <v>0.2</v>
      </c>
      <c r="O798">
        <v>1</v>
      </c>
      <c r="P798">
        <v>0</v>
      </c>
      <c r="Q798">
        <v>0</v>
      </c>
    </row>
    <row r="799" spans="1:17" x14ac:dyDescent="0.3">
      <c r="A799" t="s">
        <v>1205</v>
      </c>
      <c r="B799" t="s">
        <v>117</v>
      </c>
      <c r="C799" t="s">
        <v>22</v>
      </c>
      <c r="D799" t="s">
        <v>22</v>
      </c>
      <c r="E799" s="38">
        <v>42684</v>
      </c>
      <c r="F799" t="s">
        <v>172</v>
      </c>
      <c r="G799" t="s">
        <v>22</v>
      </c>
      <c r="H799" t="s">
        <v>754</v>
      </c>
      <c r="I799" t="s">
        <v>172</v>
      </c>
      <c r="J799" t="b">
        <v>0</v>
      </c>
      <c r="K799" t="b">
        <v>1</v>
      </c>
      <c r="L799" t="b">
        <v>0</v>
      </c>
      <c r="N799">
        <v>1</v>
      </c>
      <c r="O799">
        <v>0</v>
      </c>
      <c r="P799">
        <v>0</v>
      </c>
      <c r="Q799">
        <v>0</v>
      </c>
    </row>
    <row r="800" spans="1:17" x14ac:dyDescent="0.3">
      <c r="A800" t="s">
        <v>383</v>
      </c>
      <c r="B800" t="s">
        <v>56</v>
      </c>
      <c r="C800" t="s">
        <v>26</v>
      </c>
      <c r="D800" t="s">
        <v>22</v>
      </c>
      <c r="E800" s="38">
        <v>42685</v>
      </c>
      <c r="F800" t="s">
        <v>172</v>
      </c>
      <c r="G800" t="s">
        <v>22</v>
      </c>
      <c r="H800" t="s">
        <v>750</v>
      </c>
      <c r="I800" t="s">
        <v>172</v>
      </c>
      <c r="J800" t="b">
        <v>1</v>
      </c>
      <c r="K800" t="b">
        <v>0</v>
      </c>
      <c r="L800" t="b">
        <v>0</v>
      </c>
      <c r="M800" s="38">
        <v>42685</v>
      </c>
      <c r="N800">
        <v>1</v>
      </c>
      <c r="O800">
        <v>1</v>
      </c>
      <c r="P800">
        <v>0</v>
      </c>
      <c r="Q800">
        <v>1</v>
      </c>
    </row>
    <row r="801" spans="1:17" x14ac:dyDescent="0.3">
      <c r="A801" t="s">
        <v>1206</v>
      </c>
      <c r="B801" t="s">
        <v>331</v>
      </c>
      <c r="C801" t="s">
        <v>26</v>
      </c>
      <c r="D801" t="s">
        <v>26</v>
      </c>
      <c r="E801" s="38">
        <v>42676</v>
      </c>
      <c r="J801" t="b">
        <v>0</v>
      </c>
      <c r="K801" t="b">
        <v>1</v>
      </c>
      <c r="L801" t="b">
        <v>0</v>
      </c>
      <c r="N801">
        <v>1</v>
      </c>
      <c r="O801">
        <v>0</v>
      </c>
      <c r="P801">
        <v>0</v>
      </c>
      <c r="Q801">
        <v>0</v>
      </c>
    </row>
    <row r="802" spans="1:17" x14ac:dyDescent="0.3">
      <c r="A802" t="s">
        <v>1207</v>
      </c>
      <c r="B802" t="s">
        <v>53</v>
      </c>
      <c r="C802" t="s">
        <v>26</v>
      </c>
      <c r="D802" t="s">
        <v>26</v>
      </c>
      <c r="E802" s="38">
        <v>42686</v>
      </c>
      <c r="F802" t="s">
        <v>139</v>
      </c>
      <c r="G802" t="s">
        <v>26</v>
      </c>
      <c r="H802" t="s">
        <v>760</v>
      </c>
      <c r="I802" t="s">
        <v>139</v>
      </c>
      <c r="J802" t="b">
        <v>0</v>
      </c>
      <c r="K802" t="b">
        <v>0</v>
      </c>
      <c r="L802" t="b">
        <v>0</v>
      </c>
      <c r="N802">
        <v>0.5</v>
      </c>
      <c r="O802">
        <v>0</v>
      </c>
      <c r="P802">
        <v>0</v>
      </c>
      <c r="Q802">
        <v>0</v>
      </c>
    </row>
    <row r="803" spans="1:17" x14ac:dyDescent="0.3">
      <c r="A803" t="s">
        <v>476</v>
      </c>
      <c r="D803" t="s">
        <v>22</v>
      </c>
      <c r="E803" s="38">
        <v>42679</v>
      </c>
      <c r="H803" t="s">
        <v>742</v>
      </c>
      <c r="J803" t="b">
        <v>0</v>
      </c>
      <c r="K803" t="b">
        <v>1</v>
      </c>
      <c r="L803" t="b">
        <v>1</v>
      </c>
      <c r="M803" s="38">
        <v>42686</v>
      </c>
      <c r="N803">
        <v>0.5</v>
      </c>
      <c r="O803">
        <v>0</v>
      </c>
      <c r="P803">
        <v>0</v>
      </c>
      <c r="Q803">
        <v>0</v>
      </c>
    </row>
    <row r="804" spans="1:17" x14ac:dyDescent="0.3">
      <c r="A804" t="s">
        <v>1208</v>
      </c>
      <c r="B804" t="s">
        <v>93</v>
      </c>
      <c r="C804" t="s">
        <v>23</v>
      </c>
      <c r="D804" t="s">
        <v>23</v>
      </c>
      <c r="E804" s="38">
        <v>42678</v>
      </c>
      <c r="J804" t="b">
        <v>0</v>
      </c>
      <c r="K804" t="b">
        <v>1</v>
      </c>
      <c r="L804" t="b">
        <v>0</v>
      </c>
      <c r="M804" s="38">
        <v>42590</v>
      </c>
      <c r="N804">
        <v>1</v>
      </c>
      <c r="O804">
        <v>0</v>
      </c>
      <c r="P804">
        <v>0</v>
      </c>
      <c r="Q804">
        <v>0</v>
      </c>
    </row>
    <row r="805" spans="1:17" x14ac:dyDescent="0.3">
      <c r="A805" t="s">
        <v>1209</v>
      </c>
      <c r="B805" t="s">
        <v>52</v>
      </c>
      <c r="C805" t="s">
        <v>23</v>
      </c>
      <c r="D805" t="s">
        <v>23</v>
      </c>
      <c r="E805" s="38">
        <v>42675</v>
      </c>
      <c r="F805" t="s">
        <v>141</v>
      </c>
      <c r="G805" t="s">
        <v>23</v>
      </c>
      <c r="H805" t="s">
        <v>760</v>
      </c>
      <c r="I805" t="s">
        <v>141</v>
      </c>
      <c r="J805" t="b">
        <v>1</v>
      </c>
      <c r="K805" t="b">
        <v>0</v>
      </c>
      <c r="L805" t="b">
        <v>0</v>
      </c>
      <c r="N805">
        <v>1</v>
      </c>
      <c r="O805">
        <v>0</v>
      </c>
      <c r="P805">
        <v>0</v>
      </c>
      <c r="Q805">
        <v>0</v>
      </c>
    </row>
    <row r="806" spans="1:17" x14ac:dyDescent="0.3">
      <c r="A806" t="s">
        <v>475</v>
      </c>
      <c r="D806" t="s">
        <v>20</v>
      </c>
      <c r="E806" s="38">
        <v>42665</v>
      </c>
      <c r="F806" t="s">
        <v>140</v>
      </c>
      <c r="G806" t="s">
        <v>20</v>
      </c>
      <c r="H806" t="s">
        <v>742</v>
      </c>
      <c r="I806" t="s">
        <v>140</v>
      </c>
      <c r="J806" t="b">
        <v>1</v>
      </c>
      <c r="K806" t="b">
        <v>1</v>
      </c>
      <c r="L806" t="b">
        <v>1</v>
      </c>
      <c r="M806" s="38">
        <v>42679</v>
      </c>
      <c r="N806">
        <v>0.33</v>
      </c>
      <c r="O806">
        <v>0</v>
      </c>
      <c r="P806">
        <v>0</v>
      </c>
      <c r="Q806">
        <v>0</v>
      </c>
    </row>
    <row r="807" spans="1:17" x14ac:dyDescent="0.3">
      <c r="A807" t="s">
        <v>389</v>
      </c>
      <c r="B807" t="s">
        <v>390</v>
      </c>
      <c r="C807" t="s">
        <v>23</v>
      </c>
      <c r="D807" t="s">
        <v>23</v>
      </c>
      <c r="E807" s="38">
        <v>42665</v>
      </c>
      <c r="H807" t="s">
        <v>742</v>
      </c>
      <c r="I807" t="s">
        <v>321</v>
      </c>
      <c r="J807" t="b">
        <v>0</v>
      </c>
      <c r="K807" t="b">
        <v>1</v>
      </c>
      <c r="L807" t="b">
        <v>1</v>
      </c>
      <c r="M807" s="38">
        <v>42686</v>
      </c>
      <c r="N807">
        <v>0.5</v>
      </c>
      <c r="O807">
        <v>0</v>
      </c>
      <c r="P807">
        <v>0</v>
      </c>
      <c r="Q807">
        <v>0</v>
      </c>
    </row>
    <row r="808" spans="1:17" x14ac:dyDescent="0.3">
      <c r="A808" t="s">
        <v>599</v>
      </c>
      <c r="B808" t="s">
        <v>77</v>
      </c>
      <c r="C808" t="s">
        <v>20</v>
      </c>
      <c r="D808" t="s">
        <v>20</v>
      </c>
      <c r="E808" s="38">
        <v>42663</v>
      </c>
      <c r="H808" t="s">
        <v>742</v>
      </c>
      <c r="I808" t="s">
        <v>265</v>
      </c>
      <c r="J808" t="b">
        <v>0</v>
      </c>
      <c r="K808" t="b">
        <v>1</v>
      </c>
      <c r="L808" t="b">
        <v>1</v>
      </c>
      <c r="M808" s="38">
        <v>42690</v>
      </c>
      <c r="N808">
        <v>0.2</v>
      </c>
      <c r="O808">
        <v>0</v>
      </c>
      <c r="P808">
        <v>0</v>
      </c>
      <c r="Q808">
        <v>0</v>
      </c>
    </row>
    <row r="809" spans="1:17" x14ac:dyDescent="0.3">
      <c r="A809" t="s">
        <v>1210</v>
      </c>
      <c r="B809" t="s">
        <v>89</v>
      </c>
      <c r="C809" t="s">
        <v>21</v>
      </c>
      <c r="D809" t="s">
        <v>21</v>
      </c>
      <c r="E809" s="38">
        <v>42681</v>
      </c>
      <c r="F809" t="s">
        <v>145</v>
      </c>
      <c r="G809" t="s">
        <v>21</v>
      </c>
      <c r="H809" t="s">
        <v>769</v>
      </c>
      <c r="I809" t="s">
        <v>265</v>
      </c>
      <c r="J809" t="b">
        <v>0</v>
      </c>
      <c r="K809" t="b">
        <v>1</v>
      </c>
      <c r="L809" t="b">
        <v>0</v>
      </c>
      <c r="N809">
        <v>1</v>
      </c>
      <c r="O809">
        <v>0</v>
      </c>
      <c r="P809">
        <v>0</v>
      </c>
      <c r="Q809">
        <v>0</v>
      </c>
    </row>
    <row r="810" spans="1:17" x14ac:dyDescent="0.3">
      <c r="A810" t="s">
        <v>1211</v>
      </c>
      <c r="B810" t="s">
        <v>146</v>
      </c>
      <c r="D810" t="s">
        <v>26</v>
      </c>
      <c r="E810" s="38">
        <v>42675</v>
      </c>
      <c r="F810" t="s">
        <v>146</v>
      </c>
      <c r="G810" t="s">
        <v>26</v>
      </c>
      <c r="H810" t="s">
        <v>742</v>
      </c>
      <c r="I810" t="s">
        <v>146</v>
      </c>
      <c r="J810" t="b">
        <v>0</v>
      </c>
      <c r="K810" t="b">
        <v>1</v>
      </c>
      <c r="L810" t="b">
        <v>1</v>
      </c>
      <c r="N810">
        <v>0.5</v>
      </c>
      <c r="O810">
        <v>0</v>
      </c>
      <c r="P810">
        <v>0</v>
      </c>
      <c r="Q810">
        <v>0</v>
      </c>
    </row>
    <row r="811" spans="1:17" x14ac:dyDescent="0.3">
      <c r="A811" t="s">
        <v>1212</v>
      </c>
      <c r="B811" t="s">
        <v>99</v>
      </c>
      <c r="C811" t="s">
        <v>24</v>
      </c>
      <c r="D811" t="s">
        <v>21</v>
      </c>
      <c r="E811" s="38">
        <v>42679</v>
      </c>
      <c r="J811" t="b">
        <v>0</v>
      </c>
      <c r="K811" t="b">
        <v>1</v>
      </c>
      <c r="L811" t="b">
        <v>0</v>
      </c>
      <c r="N811">
        <v>1</v>
      </c>
      <c r="O811">
        <v>0</v>
      </c>
      <c r="P811">
        <v>0</v>
      </c>
      <c r="Q811">
        <v>0</v>
      </c>
    </row>
    <row r="812" spans="1:17" x14ac:dyDescent="0.3">
      <c r="A812" t="s">
        <v>602</v>
      </c>
      <c r="B812" t="s">
        <v>80</v>
      </c>
      <c r="C812" t="s">
        <v>23</v>
      </c>
      <c r="D812" t="s">
        <v>23</v>
      </c>
      <c r="E812" s="38">
        <v>42677</v>
      </c>
      <c r="F812" t="s">
        <v>141</v>
      </c>
      <c r="G812" t="s">
        <v>23</v>
      </c>
      <c r="H812" t="s">
        <v>750</v>
      </c>
      <c r="I812" t="s">
        <v>141</v>
      </c>
      <c r="J812" t="b">
        <v>1</v>
      </c>
      <c r="K812" t="b">
        <v>0</v>
      </c>
      <c r="L812" t="b">
        <v>0</v>
      </c>
      <c r="M812" s="38">
        <v>42677</v>
      </c>
      <c r="N812">
        <v>1</v>
      </c>
      <c r="O812">
        <v>1</v>
      </c>
      <c r="P812">
        <v>0</v>
      </c>
      <c r="Q812">
        <v>1</v>
      </c>
    </row>
    <row r="813" spans="1:17" x14ac:dyDescent="0.3">
      <c r="A813" t="s">
        <v>1213</v>
      </c>
      <c r="B813" t="s">
        <v>74</v>
      </c>
      <c r="C813" t="s">
        <v>20</v>
      </c>
      <c r="D813" t="s">
        <v>20</v>
      </c>
      <c r="E813" s="38">
        <v>42677</v>
      </c>
      <c r="F813" t="s">
        <v>140</v>
      </c>
      <c r="G813" t="s">
        <v>20</v>
      </c>
      <c r="H813" t="s">
        <v>760</v>
      </c>
      <c r="I813" t="s">
        <v>140</v>
      </c>
      <c r="J813" t="b">
        <v>0</v>
      </c>
      <c r="K813" t="b">
        <v>0</v>
      </c>
      <c r="L813" t="b">
        <v>0</v>
      </c>
      <c r="N813">
        <v>1</v>
      </c>
      <c r="O813">
        <v>0</v>
      </c>
      <c r="P813">
        <v>0</v>
      </c>
      <c r="Q813">
        <v>0</v>
      </c>
    </row>
    <row r="814" spans="1:17" x14ac:dyDescent="0.3">
      <c r="A814" t="s">
        <v>1214</v>
      </c>
      <c r="D814" t="s">
        <v>25</v>
      </c>
      <c r="E814" s="38">
        <v>42679</v>
      </c>
      <c r="F814" t="s">
        <v>136</v>
      </c>
      <c r="G814" t="s">
        <v>25</v>
      </c>
      <c r="H814" t="s">
        <v>756</v>
      </c>
      <c r="I814" t="s">
        <v>136</v>
      </c>
      <c r="J814" t="b">
        <v>1</v>
      </c>
      <c r="K814" t="b">
        <v>0</v>
      </c>
      <c r="L814" t="b">
        <v>0</v>
      </c>
      <c r="N814">
        <v>1</v>
      </c>
      <c r="O814">
        <v>0</v>
      </c>
      <c r="P814">
        <v>0</v>
      </c>
      <c r="Q814">
        <v>0</v>
      </c>
    </row>
    <row r="815" spans="1:17" x14ac:dyDescent="0.3">
      <c r="A815" t="s">
        <v>1215</v>
      </c>
      <c r="B815" t="s">
        <v>62</v>
      </c>
      <c r="C815" t="s">
        <v>21</v>
      </c>
      <c r="D815" t="s">
        <v>21</v>
      </c>
      <c r="E815" s="38">
        <v>42679</v>
      </c>
      <c r="J815" t="b">
        <v>0</v>
      </c>
      <c r="K815" t="b">
        <v>1</v>
      </c>
      <c r="L815" t="b">
        <v>0</v>
      </c>
      <c r="N815">
        <v>1</v>
      </c>
      <c r="O815">
        <v>0</v>
      </c>
      <c r="P815">
        <v>0</v>
      </c>
      <c r="Q815">
        <v>0</v>
      </c>
    </row>
    <row r="816" spans="1:17" x14ac:dyDescent="0.3">
      <c r="A816" t="s">
        <v>1216</v>
      </c>
      <c r="B816" t="s">
        <v>115</v>
      </c>
      <c r="C816" t="s">
        <v>22</v>
      </c>
      <c r="D816" t="s">
        <v>26</v>
      </c>
      <c r="E816" s="38">
        <v>42677</v>
      </c>
      <c r="F816" t="s">
        <v>166</v>
      </c>
      <c r="G816" t="s">
        <v>26</v>
      </c>
      <c r="J816" t="b">
        <v>0</v>
      </c>
      <c r="K816" t="b">
        <v>1</v>
      </c>
      <c r="L816" t="b">
        <v>0</v>
      </c>
      <c r="N816">
        <v>1</v>
      </c>
      <c r="O816">
        <v>0</v>
      </c>
      <c r="P816">
        <v>0</v>
      </c>
      <c r="Q816">
        <v>0</v>
      </c>
    </row>
    <row r="817" spans="1:17" x14ac:dyDescent="0.3">
      <c r="A817" t="s">
        <v>940</v>
      </c>
      <c r="D817" t="s">
        <v>21</v>
      </c>
      <c r="E817" s="38">
        <v>42675</v>
      </c>
      <c r="H817" t="s">
        <v>754</v>
      </c>
      <c r="I817" t="s">
        <v>167</v>
      </c>
      <c r="J817" t="b">
        <v>0</v>
      </c>
      <c r="K817" t="b">
        <v>1</v>
      </c>
      <c r="L817" t="b">
        <v>0</v>
      </c>
      <c r="N817">
        <v>0.33</v>
      </c>
      <c r="O817">
        <v>0</v>
      </c>
      <c r="P817">
        <v>0</v>
      </c>
      <c r="Q817">
        <v>0</v>
      </c>
    </row>
    <row r="818" spans="1:17" x14ac:dyDescent="0.3">
      <c r="A818" t="s">
        <v>1217</v>
      </c>
      <c r="B818" t="s">
        <v>116</v>
      </c>
      <c r="C818" t="s">
        <v>23</v>
      </c>
      <c r="D818" t="s">
        <v>23</v>
      </c>
      <c r="E818" s="38">
        <v>42675</v>
      </c>
      <c r="F818" t="s">
        <v>161</v>
      </c>
      <c r="G818" t="s">
        <v>23</v>
      </c>
      <c r="H818" t="s">
        <v>760</v>
      </c>
      <c r="I818" t="s">
        <v>161</v>
      </c>
      <c r="J818" t="b">
        <v>0</v>
      </c>
      <c r="K818" t="b">
        <v>0</v>
      </c>
      <c r="L818" t="b">
        <v>0</v>
      </c>
      <c r="N818">
        <v>1</v>
      </c>
      <c r="O818">
        <v>0</v>
      </c>
      <c r="P818">
        <v>0</v>
      </c>
      <c r="Q818">
        <v>0</v>
      </c>
    </row>
    <row r="819" spans="1:17" x14ac:dyDescent="0.3">
      <c r="A819" t="s">
        <v>1218</v>
      </c>
      <c r="B819" t="s">
        <v>56</v>
      </c>
      <c r="C819" t="s">
        <v>26</v>
      </c>
      <c r="D819" t="s">
        <v>22</v>
      </c>
      <c r="E819" s="38">
        <v>42690</v>
      </c>
      <c r="F819" t="s">
        <v>142</v>
      </c>
      <c r="G819" t="s">
        <v>22</v>
      </c>
      <c r="J819" t="b">
        <v>1</v>
      </c>
      <c r="K819" t="b">
        <v>1</v>
      </c>
      <c r="L819" t="b">
        <v>0</v>
      </c>
      <c r="N819">
        <v>1</v>
      </c>
      <c r="O819">
        <v>0</v>
      </c>
      <c r="P819">
        <v>0</v>
      </c>
      <c r="Q819">
        <v>0</v>
      </c>
    </row>
    <row r="820" spans="1:17" x14ac:dyDescent="0.3">
      <c r="A820" t="s">
        <v>1219</v>
      </c>
      <c r="B820" t="s">
        <v>118</v>
      </c>
      <c r="C820" t="s">
        <v>22</v>
      </c>
      <c r="D820" t="s">
        <v>26</v>
      </c>
      <c r="E820" s="38">
        <v>42677</v>
      </c>
      <c r="F820" t="s">
        <v>150</v>
      </c>
      <c r="G820" t="s">
        <v>22</v>
      </c>
      <c r="H820" t="s">
        <v>754</v>
      </c>
      <c r="I820" t="s">
        <v>150</v>
      </c>
      <c r="J820" t="b">
        <v>1</v>
      </c>
      <c r="K820" t="b">
        <v>1</v>
      </c>
      <c r="L820" t="b">
        <v>0</v>
      </c>
      <c r="N820">
        <v>1</v>
      </c>
      <c r="O820">
        <v>0</v>
      </c>
      <c r="P820">
        <v>0</v>
      </c>
      <c r="Q820">
        <v>0</v>
      </c>
    </row>
    <row r="821" spans="1:17" x14ac:dyDescent="0.3">
      <c r="A821" t="s">
        <v>454</v>
      </c>
      <c r="B821" t="s">
        <v>121</v>
      </c>
      <c r="C821" t="s">
        <v>26</v>
      </c>
      <c r="D821" t="s">
        <v>26</v>
      </c>
      <c r="E821" s="38">
        <v>42591</v>
      </c>
      <c r="H821" t="s">
        <v>742</v>
      </c>
      <c r="J821" t="b">
        <v>0</v>
      </c>
      <c r="K821" t="b">
        <v>1</v>
      </c>
      <c r="L821" t="b">
        <v>1</v>
      </c>
      <c r="M821" s="38">
        <v>42690</v>
      </c>
      <c r="N821">
        <v>0.25</v>
      </c>
      <c r="O821">
        <v>0</v>
      </c>
      <c r="P821">
        <v>0</v>
      </c>
      <c r="Q821">
        <v>0</v>
      </c>
    </row>
    <row r="822" spans="1:17" x14ac:dyDescent="0.3">
      <c r="A822" t="s">
        <v>479</v>
      </c>
      <c r="B822" t="s">
        <v>117</v>
      </c>
      <c r="C822" t="s">
        <v>22</v>
      </c>
      <c r="D822" t="s">
        <v>22</v>
      </c>
      <c r="E822" s="38">
        <v>42586</v>
      </c>
      <c r="F822" t="s">
        <v>142</v>
      </c>
      <c r="G822" t="s">
        <v>22</v>
      </c>
      <c r="H822" t="s">
        <v>760</v>
      </c>
      <c r="I822" t="s">
        <v>142</v>
      </c>
      <c r="J822" t="b">
        <v>0</v>
      </c>
      <c r="K822" t="b">
        <v>0</v>
      </c>
      <c r="L822" t="b">
        <v>0</v>
      </c>
      <c r="M822" s="38">
        <v>42688</v>
      </c>
      <c r="N822">
        <v>0.25</v>
      </c>
      <c r="O822">
        <v>0</v>
      </c>
      <c r="P822">
        <v>0</v>
      </c>
      <c r="Q822">
        <v>0</v>
      </c>
    </row>
    <row r="823" spans="1:17" x14ac:dyDescent="0.3">
      <c r="A823" t="s">
        <v>460</v>
      </c>
      <c r="B823" t="s">
        <v>461</v>
      </c>
      <c r="C823" t="s">
        <v>23</v>
      </c>
      <c r="D823" t="s">
        <v>23</v>
      </c>
      <c r="E823" s="38">
        <v>42658</v>
      </c>
      <c r="H823" t="s">
        <v>742</v>
      </c>
      <c r="I823" t="s">
        <v>312</v>
      </c>
      <c r="J823" t="b">
        <v>0</v>
      </c>
      <c r="K823" t="b">
        <v>1</v>
      </c>
      <c r="L823" t="b">
        <v>1</v>
      </c>
      <c r="M823" s="38">
        <v>42679</v>
      </c>
      <c r="N823">
        <v>0.33</v>
      </c>
      <c r="O823">
        <v>0</v>
      </c>
      <c r="P823">
        <v>0</v>
      </c>
      <c r="Q823">
        <v>0</v>
      </c>
    </row>
    <row r="824" spans="1:17" x14ac:dyDescent="0.3">
      <c r="A824" t="s">
        <v>345</v>
      </c>
      <c r="D824" t="s">
        <v>22</v>
      </c>
      <c r="E824" s="38">
        <v>42630</v>
      </c>
      <c r="H824" t="s">
        <v>742</v>
      </c>
      <c r="I824" t="s">
        <v>311</v>
      </c>
      <c r="J824" t="b">
        <v>0</v>
      </c>
      <c r="K824" t="b">
        <v>1</v>
      </c>
      <c r="L824" t="b">
        <v>1</v>
      </c>
      <c r="M824" s="38">
        <v>42679</v>
      </c>
      <c r="N824">
        <v>0.2</v>
      </c>
      <c r="O824">
        <v>0</v>
      </c>
      <c r="P824">
        <v>0</v>
      </c>
      <c r="Q824">
        <v>0</v>
      </c>
    </row>
    <row r="825" spans="1:17" x14ac:dyDescent="0.3">
      <c r="A825" t="s">
        <v>1220</v>
      </c>
      <c r="B825" t="s">
        <v>101</v>
      </c>
      <c r="C825" t="s">
        <v>20</v>
      </c>
      <c r="D825" t="s">
        <v>20</v>
      </c>
      <c r="E825" s="38">
        <v>42679</v>
      </c>
      <c r="J825" t="b">
        <v>1</v>
      </c>
      <c r="K825" t="b">
        <v>0</v>
      </c>
      <c r="L825" t="b">
        <v>0</v>
      </c>
      <c r="N825">
        <v>1</v>
      </c>
      <c r="O825">
        <v>0</v>
      </c>
      <c r="P825">
        <v>0</v>
      </c>
      <c r="Q825">
        <v>0</v>
      </c>
    </row>
    <row r="826" spans="1:17" x14ac:dyDescent="0.3">
      <c r="A826" t="s">
        <v>1221</v>
      </c>
      <c r="B826" t="s">
        <v>78</v>
      </c>
      <c r="C826" t="s">
        <v>20</v>
      </c>
      <c r="D826" t="s">
        <v>23</v>
      </c>
      <c r="E826" s="38">
        <v>42676</v>
      </c>
      <c r="J826" t="b">
        <v>0</v>
      </c>
      <c r="K826" t="b">
        <v>1</v>
      </c>
      <c r="L826" t="b">
        <v>0</v>
      </c>
      <c r="N826">
        <v>1</v>
      </c>
      <c r="O826">
        <v>0</v>
      </c>
      <c r="P826">
        <v>0</v>
      </c>
      <c r="Q826">
        <v>0</v>
      </c>
    </row>
    <row r="827" spans="1:17" x14ac:dyDescent="0.3">
      <c r="A827" t="s">
        <v>1222</v>
      </c>
      <c r="B827" t="s">
        <v>89</v>
      </c>
      <c r="C827" t="s">
        <v>21</v>
      </c>
      <c r="D827" t="s">
        <v>21</v>
      </c>
      <c r="E827" s="38">
        <v>42676</v>
      </c>
      <c r="J827" t="b">
        <v>0</v>
      </c>
      <c r="K827" t="b">
        <v>1</v>
      </c>
      <c r="L827" t="b">
        <v>0</v>
      </c>
      <c r="N827">
        <v>1</v>
      </c>
      <c r="O827">
        <v>0</v>
      </c>
      <c r="P827">
        <v>0</v>
      </c>
      <c r="Q827">
        <v>0</v>
      </c>
    </row>
    <row r="828" spans="1:17" x14ac:dyDescent="0.3">
      <c r="A828" t="s">
        <v>1223</v>
      </c>
      <c r="B828" t="s">
        <v>89</v>
      </c>
      <c r="C828" t="s">
        <v>21</v>
      </c>
      <c r="D828" t="s">
        <v>21</v>
      </c>
      <c r="E828" s="38">
        <v>42677</v>
      </c>
      <c r="F828" t="s">
        <v>162</v>
      </c>
      <c r="G828" t="s">
        <v>21</v>
      </c>
      <c r="H828" t="s">
        <v>756</v>
      </c>
      <c r="I828" t="s">
        <v>162</v>
      </c>
      <c r="J828" t="b">
        <v>1</v>
      </c>
      <c r="K828" t="b">
        <v>0</v>
      </c>
      <c r="L828" t="b">
        <v>0</v>
      </c>
      <c r="N828">
        <v>1</v>
      </c>
      <c r="O828">
        <v>0</v>
      </c>
      <c r="P828">
        <v>0</v>
      </c>
      <c r="Q828">
        <v>0</v>
      </c>
    </row>
    <row r="829" spans="1:17" x14ac:dyDescent="0.3">
      <c r="A829" t="s">
        <v>1224</v>
      </c>
      <c r="B829" t="s">
        <v>128</v>
      </c>
      <c r="C829" t="s">
        <v>23</v>
      </c>
      <c r="D829" t="s">
        <v>23</v>
      </c>
      <c r="E829" s="38">
        <v>42685</v>
      </c>
      <c r="F829" t="s">
        <v>148</v>
      </c>
      <c r="G829" t="s">
        <v>23</v>
      </c>
      <c r="J829" t="b">
        <v>0</v>
      </c>
      <c r="K829" t="b">
        <v>0</v>
      </c>
      <c r="L829" t="b">
        <v>0</v>
      </c>
      <c r="N829">
        <v>1</v>
      </c>
      <c r="O829">
        <v>0</v>
      </c>
      <c r="P829">
        <v>0</v>
      </c>
      <c r="Q829">
        <v>0</v>
      </c>
    </row>
    <row r="830" spans="1:17" x14ac:dyDescent="0.3">
      <c r="A830" t="s">
        <v>426</v>
      </c>
      <c r="D830" t="s">
        <v>23</v>
      </c>
      <c r="E830" s="38">
        <v>42660</v>
      </c>
      <c r="F830" t="s">
        <v>148</v>
      </c>
      <c r="G830" t="s">
        <v>23</v>
      </c>
      <c r="H830" t="s">
        <v>742</v>
      </c>
      <c r="I830" t="s">
        <v>148</v>
      </c>
      <c r="J830" t="b">
        <v>1</v>
      </c>
      <c r="K830" t="b">
        <v>1</v>
      </c>
      <c r="L830" t="b">
        <v>1</v>
      </c>
      <c r="M830" s="38">
        <v>42684</v>
      </c>
      <c r="N830">
        <v>0.25</v>
      </c>
      <c r="O830">
        <v>0</v>
      </c>
      <c r="P830">
        <v>0</v>
      </c>
      <c r="Q830">
        <v>0</v>
      </c>
    </row>
    <row r="831" spans="1:17" x14ac:dyDescent="0.3">
      <c r="A831" t="s">
        <v>926</v>
      </c>
      <c r="D831" t="s">
        <v>22</v>
      </c>
      <c r="E831" s="38">
        <v>42690</v>
      </c>
      <c r="F831" t="s">
        <v>172</v>
      </c>
      <c r="G831" t="s">
        <v>22</v>
      </c>
      <c r="H831" t="s">
        <v>742</v>
      </c>
      <c r="J831" t="b">
        <v>1</v>
      </c>
      <c r="K831" t="b">
        <v>1</v>
      </c>
      <c r="L831" t="b">
        <v>1</v>
      </c>
      <c r="N831">
        <v>0.5</v>
      </c>
      <c r="O831">
        <v>0</v>
      </c>
      <c r="P831">
        <v>0</v>
      </c>
      <c r="Q831">
        <v>0</v>
      </c>
    </row>
    <row r="832" spans="1:17" x14ac:dyDescent="0.3">
      <c r="A832" t="s">
        <v>632</v>
      </c>
      <c r="B832" t="s">
        <v>69</v>
      </c>
      <c r="C832" t="s">
        <v>25</v>
      </c>
      <c r="D832" t="s">
        <v>25</v>
      </c>
      <c r="E832" s="38">
        <v>42689</v>
      </c>
      <c r="H832" t="s">
        <v>742</v>
      </c>
      <c r="I832" t="s">
        <v>321</v>
      </c>
      <c r="J832" t="b">
        <v>1</v>
      </c>
      <c r="K832" t="b">
        <v>1</v>
      </c>
      <c r="L832" t="b">
        <v>1</v>
      </c>
      <c r="M832" s="38">
        <v>42691</v>
      </c>
      <c r="N832">
        <v>1</v>
      </c>
      <c r="O832">
        <v>0</v>
      </c>
      <c r="P832">
        <v>0</v>
      </c>
      <c r="Q832">
        <v>0</v>
      </c>
    </row>
    <row r="833" spans="1:17" x14ac:dyDescent="0.3">
      <c r="A833" t="s">
        <v>1225</v>
      </c>
      <c r="B833" t="s">
        <v>108</v>
      </c>
      <c r="C833" t="s">
        <v>20</v>
      </c>
      <c r="D833" t="s">
        <v>23</v>
      </c>
      <c r="E833" s="38">
        <v>42677</v>
      </c>
      <c r="J833" t="b">
        <v>0</v>
      </c>
      <c r="K833" t="b">
        <v>1</v>
      </c>
      <c r="L833" t="b">
        <v>1</v>
      </c>
      <c r="N833">
        <v>0.5</v>
      </c>
      <c r="O833">
        <v>0</v>
      </c>
      <c r="P833">
        <v>0</v>
      </c>
      <c r="Q833">
        <v>0</v>
      </c>
    </row>
    <row r="834" spans="1:17" x14ac:dyDescent="0.3">
      <c r="A834" t="s">
        <v>992</v>
      </c>
      <c r="B834" t="s">
        <v>89</v>
      </c>
      <c r="C834" t="s">
        <v>21</v>
      </c>
      <c r="D834" t="s">
        <v>21</v>
      </c>
      <c r="E834" s="38">
        <v>42677</v>
      </c>
      <c r="F834" t="s">
        <v>162</v>
      </c>
      <c r="G834" t="s">
        <v>21</v>
      </c>
      <c r="H834" t="s">
        <v>754</v>
      </c>
      <c r="I834" t="s">
        <v>162</v>
      </c>
      <c r="J834" t="b">
        <v>0</v>
      </c>
      <c r="K834" t="b">
        <v>1</v>
      </c>
      <c r="L834" t="b">
        <v>0</v>
      </c>
      <c r="M834" s="38">
        <v>42654</v>
      </c>
      <c r="N834">
        <v>0.5</v>
      </c>
      <c r="O834">
        <v>0</v>
      </c>
      <c r="P834">
        <v>0</v>
      </c>
      <c r="Q834">
        <v>0</v>
      </c>
    </row>
    <row r="835" spans="1:17" x14ac:dyDescent="0.3">
      <c r="A835" t="s">
        <v>1226</v>
      </c>
      <c r="B835" t="s">
        <v>1004</v>
      </c>
      <c r="C835" t="s">
        <v>21</v>
      </c>
      <c r="D835" t="s">
        <v>21</v>
      </c>
      <c r="E835" s="38">
        <v>42679</v>
      </c>
      <c r="F835" t="s">
        <v>159</v>
      </c>
      <c r="G835" t="s">
        <v>21</v>
      </c>
      <c r="H835" t="s">
        <v>762</v>
      </c>
      <c r="I835" t="s">
        <v>159</v>
      </c>
      <c r="J835" t="b">
        <v>0</v>
      </c>
      <c r="K835" t="b">
        <v>0</v>
      </c>
      <c r="L835" t="b">
        <v>0</v>
      </c>
      <c r="N835">
        <v>1</v>
      </c>
      <c r="O835">
        <v>0</v>
      </c>
      <c r="P835">
        <v>0</v>
      </c>
      <c r="Q835">
        <v>0</v>
      </c>
    </row>
    <row r="836" spans="1:17" x14ac:dyDescent="0.3">
      <c r="A836" t="s">
        <v>1227</v>
      </c>
      <c r="B836" t="s">
        <v>101</v>
      </c>
      <c r="C836" t="s">
        <v>20</v>
      </c>
      <c r="D836" t="s">
        <v>20</v>
      </c>
      <c r="E836" s="38">
        <v>42675</v>
      </c>
      <c r="F836" t="s">
        <v>147</v>
      </c>
      <c r="G836" t="s">
        <v>20</v>
      </c>
      <c r="H836" t="s">
        <v>754</v>
      </c>
      <c r="I836" t="s">
        <v>147</v>
      </c>
      <c r="J836" t="b">
        <v>1</v>
      </c>
      <c r="K836" t="b">
        <v>0</v>
      </c>
      <c r="L836" t="b">
        <v>0</v>
      </c>
      <c r="N836">
        <v>1</v>
      </c>
      <c r="O836">
        <v>0</v>
      </c>
      <c r="P836">
        <v>0</v>
      </c>
      <c r="Q836">
        <v>0</v>
      </c>
    </row>
    <row r="837" spans="1:17" x14ac:dyDescent="0.3">
      <c r="A837" t="s">
        <v>1228</v>
      </c>
      <c r="B837" t="s">
        <v>119</v>
      </c>
      <c r="C837" t="s">
        <v>26</v>
      </c>
      <c r="D837" t="s">
        <v>26</v>
      </c>
      <c r="E837" s="38">
        <v>42677</v>
      </c>
      <c r="H837" t="s">
        <v>742</v>
      </c>
      <c r="I837" t="s">
        <v>320</v>
      </c>
      <c r="J837" t="b">
        <v>1</v>
      </c>
      <c r="K837" t="b">
        <v>1</v>
      </c>
      <c r="L837" t="b">
        <v>1</v>
      </c>
      <c r="N837">
        <v>0.5</v>
      </c>
      <c r="O837">
        <v>0</v>
      </c>
      <c r="P837">
        <v>0</v>
      </c>
      <c r="Q837">
        <v>0</v>
      </c>
    </row>
    <row r="838" spans="1:17" x14ac:dyDescent="0.3">
      <c r="A838" t="s">
        <v>1229</v>
      </c>
      <c r="D838" t="s">
        <v>22</v>
      </c>
      <c r="E838" s="38">
        <v>42676</v>
      </c>
      <c r="J838" t="b">
        <v>0</v>
      </c>
      <c r="K838" t="b">
        <v>1</v>
      </c>
      <c r="L838" t="b">
        <v>0</v>
      </c>
      <c r="N838">
        <v>1</v>
      </c>
      <c r="O838">
        <v>0</v>
      </c>
      <c r="P838">
        <v>0</v>
      </c>
      <c r="Q838">
        <v>0</v>
      </c>
    </row>
    <row r="839" spans="1:17" x14ac:dyDescent="0.3">
      <c r="A839" t="s">
        <v>1230</v>
      </c>
      <c r="B839" t="s">
        <v>112</v>
      </c>
      <c r="C839" t="s">
        <v>23</v>
      </c>
      <c r="D839" t="s">
        <v>23</v>
      </c>
      <c r="E839" s="38">
        <v>42686</v>
      </c>
      <c r="F839" t="s">
        <v>161</v>
      </c>
      <c r="G839" t="s">
        <v>23</v>
      </c>
      <c r="H839" t="s">
        <v>762</v>
      </c>
      <c r="I839" t="s">
        <v>161</v>
      </c>
      <c r="J839" t="b">
        <v>0</v>
      </c>
      <c r="K839" t="b">
        <v>0</v>
      </c>
      <c r="L839" t="b">
        <v>0</v>
      </c>
      <c r="N839">
        <v>1</v>
      </c>
      <c r="O839">
        <v>0</v>
      </c>
      <c r="P839">
        <v>0</v>
      </c>
      <c r="Q839">
        <v>0</v>
      </c>
    </row>
    <row r="840" spans="1:17" x14ac:dyDescent="0.3">
      <c r="A840" t="s">
        <v>425</v>
      </c>
      <c r="B840" t="s">
        <v>56</v>
      </c>
      <c r="C840" t="s">
        <v>26</v>
      </c>
      <c r="D840" t="s">
        <v>26</v>
      </c>
      <c r="E840" s="38">
        <v>42675</v>
      </c>
      <c r="F840" t="s">
        <v>166</v>
      </c>
      <c r="G840" t="s">
        <v>26</v>
      </c>
      <c r="H840" t="s">
        <v>750</v>
      </c>
      <c r="I840" t="s">
        <v>166</v>
      </c>
      <c r="J840" t="b">
        <v>1</v>
      </c>
      <c r="K840" t="b">
        <v>0</v>
      </c>
      <c r="L840" t="b">
        <v>0</v>
      </c>
      <c r="M840" s="38">
        <v>42675</v>
      </c>
      <c r="N840">
        <v>1</v>
      </c>
      <c r="O840">
        <v>1</v>
      </c>
      <c r="P840">
        <v>0</v>
      </c>
      <c r="Q840">
        <v>1</v>
      </c>
    </row>
    <row r="841" spans="1:17" x14ac:dyDescent="0.3">
      <c r="A841" t="s">
        <v>1231</v>
      </c>
      <c r="B841" t="s">
        <v>802</v>
      </c>
      <c r="C841" t="s">
        <v>23</v>
      </c>
      <c r="D841" t="s">
        <v>23</v>
      </c>
      <c r="E841" s="38">
        <v>42677</v>
      </c>
      <c r="F841" t="s">
        <v>169</v>
      </c>
      <c r="G841" t="s">
        <v>23</v>
      </c>
      <c r="H841" t="s">
        <v>754</v>
      </c>
      <c r="I841" t="s">
        <v>169</v>
      </c>
      <c r="J841" t="b">
        <v>1</v>
      </c>
      <c r="K841" t="b">
        <v>1</v>
      </c>
      <c r="L841" t="b">
        <v>0</v>
      </c>
      <c r="N841">
        <v>1</v>
      </c>
      <c r="O841">
        <v>0</v>
      </c>
      <c r="P841">
        <v>0</v>
      </c>
      <c r="Q841">
        <v>0</v>
      </c>
    </row>
    <row r="842" spans="1:17" x14ac:dyDescent="0.3">
      <c r="A842" t="s">
        <v>1232</v>
      </c>
      <c r="B842" t="s">
        <v>765</v>
      </c>
      <c r="C842" t="s">
        <v>23</v>
      </c>
      <c r="D842" t="s">
        <v>23</v>
      </c>
      <c r="E842" s="38">
        <v>42682</v>
      </c>
      <c r="F842" t="s">
        <v>163</v>
      </c>
      <c r="G842" t="s">
        <v>23</v>
      </c>
      <c r="H842" t="s">
        <v>750</v>
      </c>
      <c r="I842" t="s">
        <v>163</v>
      </c>
      <c r="J842" t="b">
        <v>0</v>
      </c>
      <c r="K842" t="b">
        <v>0</v>
      </c>
      <c r="L842" t="b">
        <v>0</v>
      </c>
      <c r="M842" s="38">
        <v>42670</v>
      </c>
      <c r="N842">
        <v>1</v>
      </c>
      <c r="O842">
        <v>1</v>
      </c>
      <c r="P842">
        <v>0</v>
      </c>
      <c r="Q842">
        <v>1</v>
      </c>
    </row>
    <row r="843" spans="1:17" x14ac:dyDescent="0.3">
      <c r="A843" t="s">
        <v>563</v>
      </c>
      <c r="B843" t="s">
        <v>78</v>
      </c>
      <c r="C843" t="s">
        <v>20</v>
      </c>
      <c r="D843" t="s">
        <v>20</v>
      </c>
      <c r="E843" s="38">
        <v>42620</v>
      </c>
      <c r="F843" t="s">
        <v>172</v>
      </c>
      <c r="G843" t="s">
        <v>22</v>
      </c>
      <c r="H843" t="s">
        <v>746</v>
      </c>
      <c r="I843" t="s">
        <v>172</v>
      </c>
      <c r="J843" t="b">
        <v>1</v>
      </c>
      <c r="K843" t="b">
        <v>0</v>
      </c>
      <c r="L843" t="b">
        <v>0</v>
      </c>
      <c r="M843" s="38">
        <v>42679</v>
      </c>
      <c r="N843">
        <v>0.25</v>
      </c>
      <c r="O843">
        <v>1</v>
      </c>
      <c r="P843">
        <v>1</v>
      </c>
      <c r="Q843">
        <v>1</v>
      </c>
    </row>
    <row r="844" spans="1:17" x14ac:dyDescent="0.3">
      <c r="A844" t="s">
        <v>809</v>
      </c>
      <c r="B844" t="s">
        <v>331</v>
      </c>
      <c r="C844" t="s">
        <v>26</v>
      </c>
      <c r="D844" t="s">
        <v>26</v>
      </c>
      <c r="E844" s="38">
        <v>42677</v>
      </c>
      <c r="J844" t="b">
        <v>0</v>
      </c>
      <c r="K844" t="b">
        <v>1</v>
      </c>
      <c r="L844" t="b">
        <v>0</v>
      </c>
      <c r="N844">
        <v>0.5</v>
      </c>
      <c r="O844">
        <v>0</v>
      </c>
      <c r="P844">
        <v>0</v>
      </c>
      <c r="Q844">
        <v>0</v>
      </c>
    </row>
    <row r="845" spans="1:17" x14ac:dyDescent="0.3">
      <c r="A845" t="s">
        <v>1233</v>
      </c>
      <c r="B845" t="s">
        <v>132</v>
      </c>
      <c r="C845" t="s">
        <v>20</v>
      </c>
      <c r="D845" t="s">
        <v>20</v>
      </c>
      <c r="E845" s="38">
        <v>42684</v>
      </c>
      <c r="J845" t="b">
        <v>0</v>
      </c>
      <c r="K845" t="b">
        <v>1</v>
      </c>
      <c r="L845" t="b">
        <v>0</v>
      </c>
      <c r="N845">
        <v>1</v>
      </c>
      <c r="O845">
        <v>0</v>
      </c>
      <c r="P845">
        <v>0</v>
      </c>
      <c r="Q845">
        <v>0</v>
      </c>
    </row>
    <row r="846" spans="1:17" x14ac:dyDescent="0.3">
      <c r="A846" t="s">
        <v>1234</v>
      </c>
      <c r="B846" t="s">
        <v>111</v>
      </c>
      <c r="C846" t="s">
        <v>23</v>
      </c>
      <c r="D846" t="s">
        <v>23</v>
      </c>
      <c r="E846" s="38">
        <v>42686</v>
      </c>
      <c r="F846" t="s">
        <v>148</v>
      </c>
      <c r="G846" t="s">
        <v>23</v>
      </c>
      <c r="J846" t="b">
        <v>0</v>
      </c>
      <c r="K846" t="b">
        <v>1</v>
      </c>
      <c r="L846" t="b">
        <v>1</v>
      </c>
      <c r="N846">
        <v>0.33</v>
      </c>
      <c r="O846">
        <v>0</v>
      </c>
      <c r="P846">
        <v>0</v>
      </c>
      <c r="Q846">
        <v>0</v>
      </c>
    </row>
    <row r="847" spans="1:17" x14ac:dyDescent="0.3">
      <c r="A847" t="s">
        <v>547</v>
      </c>
      <c r="B847" t="s">
        <v>63</v>
      </c>
      <c r="C847" t="s">
        <v>26</v>
      </c>
      <c r="D847" t="s">
        <v>26</v>
      </c>
      <c r="E847" s="38">
        <v>42671</v>
      </c>
      <c r="F847" t="s">
        <v>151</v>
      </c>
      <c r="G847" t="s">
        <v>26</v>
      </c>
      <c r="H847" t="s">
        <v>754</v>
      </c>
      <c r="I847" t="s">
        <v>151</v>
      </c>
      <c r="J847" t="b">
        <v>1</v>
      </c>
      <c r="K847" t="b">
        <v>1</v>
      </c>
      <c r="L847" t="b">
        <v>0</v>
      </c>
      <c r="M847" s="38">
        <v>42675</v>
      </c>
      <c r="N847">
        <v>0.33</v>
      </c>
      <c r="O847">
        <v>0</v>
      </c>
      <c r="P847">
        <v>0</v>
      </c>
      <c r="Q847">
        <v>0</v>
      </c>
    </row>
    <row r="848" spans="1:17" x14ac:dyDescent="0.3">
      <c r="A848" t="s">
        <v>635</v>
      </c>
      <c r="B848" t="s">
        <v>390</v>
      </c>
      <c r="C848" t="s">
        <v>23</v>
      </c>
      <c r="D848" t="s">
        <v>23</v>
      </c>
      <c r="E848" s="38">
        <v>42671</v>
      </c>
      <c r="F848" t="s">
        <v>163</v>
      </c>
      <c r="G848" t="s">
        <v>23</v>
      </c>
      <c r="H848" t="s">
        <v>742</v>
      </c>
      <c r="I848" t="s">
        <v>251</v>
      </c>
      <c r="J848" t="b">
        <v>1</v>
      </c>
      <c r="K848" t="b">
        <v>0</v>
      </c>
      <c r="L848" t="b">
        <v>0</v>
      </c>
      <c r="M848" s="38">
        <v>42675</v>
      </c>
      <c r="N848">
        <v>0.2</v>
      </c>
      <c r="O848">
        <v>0</v>
      </c>
      <c r="P848">
        <v>0</v>
      </c>
      <c r="Q848">
        <v>0</v>
      </c>
    </row>
    <row r="849" spans="1:17" x14ac:dyDescent="0.3">
      <c r="A849" t="s">
        <v>1235</v>
      </c>
      <c r="B849" t="s">
        <v>101</v>
      </c>
      <c r="C849" t="s">
        <v>20</v>
      </c>
      <c r="D849" t="s">
        <v>20</v>
      </c>
      <c r="E849" s="38">
        <v>42675</v>
      </c>
      <c r="F849" t="s">
        <v>152</v>
      </c>
      <c r="G849" t="s">
        <v>20</v>
      </c>
      <c r="H849" t="s">
        <v>754</v>
      </c>
      <c r="I849" t="s">
        <v>152</v>
      </c>
      <c r="J849" t="b">
        <v>1</v>
      </c>
      <c r="K849" t="b">
        <v>1</v>
      </c>
      <c r="L849" t="b">
        <v>0</v>
      </c>
      <c r="N849">
        <v>1</v>
      </c>
      <c r="O849">
        <v>0</v>
      </c>
      <c r="P849">
        <v>0</v>
      </c>
      <c r="Q849">
        <v>0</v>
      </c>
    </row>
    <row r="850" spans="1:17" x14ac:dyDescent="0.3">
      <c r="A850" t="s">
        <v>1236</v>
      </c>
      <c r="B850" t="s">
        <v>101</v>
      </c>
      <c r="C850" t="s">
        <v>20</v>
      </c>
      <c r="D850" t="s">
        <v>20</v>
      </c>
      <c r="E850" s="38">
        <v>42677</v>
      </c>
      <c r="F850" t="s">
        <v>149</v>
      </c>
      <c r="G850" t="s">
        <v>20</v>
      </c>
      <c r="H850" t="s">
        <v>760</v>
      </c>
      <c r="I850" t="s">
        <v>149</v>
      </c>
      <c r="J850" t="b">
        <v>1</v>
      </c>
      <c r="K850" t="b">
        <v>0</v>
      </c>
      <c r="L850" t="b">
        <v>0</v>
      </c>
      <c r="N850">
        <v>1</v>
      </c>
      <c r="O850">
        <v>0</v>
      </c>
      <c r="P850">
        <v>0</v>
      </c>
      <c r="Q850">
        <v>0</v>
      </c>
    </row>
    <row r="851" spans="1:17" x14ac:dyDescent="0.3">
      <c r="A851" t="s">
        <v>1237</v>
      </c>
      <c r="B851" t="s">
        <v>68</v>
      </c>
      <c r="C851" t="s">
        <v>25</v>
      </c>
      <c r="D851" t="s">
        <v>25</v>
      </c>
      <c r="E851" s="38">
        <v>42678</v>
      </c>
      <c r="F851" t="s">
        <v>156</v>
      </c>
      <c r="G851" t="s">
        <v>25</v>
      </c>
      <c r="J851" t="b">
        <v>0</v>
      </c>
      <c r="K851" t="b">
        <v>1</v>
      </c>
      <c r="L851" t="b">
        <v>0</v>
      </c>
      <c r="N851">
        <v>1</v>
      </c>
      <c r="O851">
        <v>0</v>
      </c>
      <c r="P851">
        <v>0</v>
      </c>
      <c r="Q851">
        <v>0</v>
      </c>
    </row>
    <row r="852" spans="1:17" x14ac:dyDescent="0.3">
      <c r="A852" t="s">
        <v>1238</v>
      </c>
      <c r="B852" t="s">
        <v>46</v>
      </c>
      <c r="C852" t="s">
        <v>20</v>
      </c>
      <c r="D852" t="s">
        <v>23</v>
      </c>
      <c r="E852" s="38">
        <v>42678</v>
      </c>
      <c r="F852" t="s">
        <v>163</v>
      </c>
      <c r="G852" t="s">
        <v>23</v>
      </c>
      <c r="H852" t="s">
        <v>760</v>
      </c>
      <c r="I852" t="s">
        <v>163</v>
      </c>
      <c r="J852" t="b">
        <v>1</v>
      </c>
      <c r="K852" t="b">
        <v>0</v>
      </c>
      <c r="L852" t="b">
        <v>0</v>
      </c>
      <c r="N852">
        <v>1</v>
      </c>
      <c r="O852">
        <v>0</v>
      </c>
      <c r="P852">
        <v>0</v>
      </c>
      <c r="Q852">
        <v>0</v>
      </c>
    </row>
    <row r="853" spans="1:17" x14ac:dyDescent="0.3">
      <c r="A853" t="s">
        <v>1239</v>
      </c>
      <c r="D853" t="s">
        <v>20</v>
      </c>
      <c r="E853" s="38">
        <v>42676</v>
      </c>
      <c r="J853" t="b">
        <v>0</v>
      </c>
      <c r="K853" t="b">
        <v>1</v>
      </c>
      <c r="L853" t="b">
        <v>0</v>
      </c>
      <c r="M853" s="38">
        <v>42523</v>
      </c>
      <c r="N853">
        <v>1</v>
      </c>
      <c r="O853">
        <v>0</v>
      </c>
      <c r="P853">
        <v>0</v>
      </c>
      <c r="Q853">
        <v>0</v>
      </c>
    </row>
    <row r="854" spans="1:17" x14ac:dyDescent="0.3">
      <c r="A854" t="s">
        <v>595</v>
      </c>
      <c r="B854" t="s">
        <v>57</v>
      </c>
      <c r="C854" t="s">
        <v>25</v>
      </c>
      <c r="D854" t="s">
        <v>25</v>
      </c>
      <c r="E854" s="38">
        <v>42674</v>
      </c>
      <c r="H854" t="s">
        <v>742</v>
      </c>
      <c r="I854" t="s">
        <v>265</v>
      </c>
      <c r="J854" t="b">
        <v>0</v>
      </c>
      <c r="K854" t="b">
        <v>1</v>
      </c>
      <c r="L854" t="b">
        <v>1</v>
      </c>
      <c r="M854" s="38">
        <v>42675</v>
      </c>
      <c r="N854">
        <v>0.5</v>
      </c>
      <c r="O854">
        <v>0</v>
      </c>
      <c r="P854">
        <v>0</v>
      </c>
      <c r="Q854">
        <v>0</v>
      </c>
    </row>
    <row r="855" spans="1:17" x14ac:dyDescent="0.3">
      <c r="A855" t="s">
        <v>1240</v>
      </c>
      <c r="B855" t="s">
        <v>115</v>
      </c>
      <c r="C855" t="s">
        <v>22</v>
      </c>
      <c r="D855" t="s">
        <v>26</v>
      </c>
      <c r="E855" s="38">
        <v>42675</v>
      </c>
      <c r="F855" t="s">
        <v>146</v>
      </c>
      <c r="G855" t="s">
        <v>26</v>
      </c>
      <c r="H855" t="s">
        <v>742</v>
      </c>
      <c r="I855" t="s">
        <v>146</v>
      </c>
      <c r="J855" t="b">
        <v>1</v>
      </c>
      <c r="K855" t="b">
        <v>1</v>
      </c>
      <c r="L855" t="b">
        <v>1</v>
      </c>
      <c r="N855">
        <v>0.5</v>
      </c>
      <c r="O855">
        <v>0</v>
      </c>
      <c r="P855">
        <v>0</v>
      </c>
      <c r="Q855">
        <v>0</v>
      </c>
    </row>
    <row r="856" spans="1:17" x14ac:dyDescent="0.3">
      <c r="A856" t="s">
        <v>1241</v>
      </c>
      <c r="B856" t="s">
        <v>129</v>
      </c>
      <c r="C856" t="s">
        <v>20</v>
      </c>
      <c r="D856" t="s">
        <v>20</v>
      </c>
      <c r="E856" s="38">
        <v>42679</v>
      </c>
      <c r="J856" t="b">
        <v>0</v>
      </c>
      <c r="K856" t="b">
        <v>0</v>
      </c>
      <c r="L856" t="b">
        <v>0</v>
      </c>
      <c r="N856">
        <v>1</v>
      </c>
      <c r="O856">
        <v>0</v>
      </c>
      <c r="P856">
        <v>0</v>
      </c>
      <c r="Q856">
        <v>0</v>
      </c>
    </row>
    <row r="857" spans="1:17" x14ac:dyDescent="0.3">
      <c r="A857" t="s">
        <v>1242</v>
      </c>
      <c r="B857" t="s">
        <v>129</v>
      </c>
      <c r="C857" t="s">
        <v>20</v>
      </c>
      <c r="D857" t="s">
        <v>20</v>
      </c>
      <c r="E857" s="38">
        <v>42677</v>
      </c>
      <c r="F857" t="s">
        <v>140</v>
      </c>
      <c r="G857" t="s">
        <v>20</v>
      </c>
      <c r="H857" t="s">
        <v>760</v>
      </c>
      <c r="I857" t="s">
        <v>140</v>
      </c>
      <c r="J857" t="b">
        <v>0</v>
      </c>
      <c r="K857" t="b">
        <v>0</v>
      </c>
      <c r="L857" t="b">
        <v>0</v>
      </c>
      <c r="N857">
        <v>1</v>
      </c>
      <c r="O857">
        <v>0</v>
      </c>
      <c r="P857">
        <v>0</v>
      </c>
      <c r="Q857">
        <v>0</v>
      </c>
    </row>
    <row r="858" spans="1:17" x14ac:dyDescent="0.3">
      <c r="A858" t="s">
        <v>1243</v>
      </c>
      <c r="B858" t="s">
        <v>332</v>
      </c>
      <c r="C858" t="s">
        <v>22</v>
      </c>
      <c r="D858" t="s">
        <v>22</v>
      </c>
      <c r="E858" s="38">
        <v>42681</v>
      </c>
      <c r="J858" t="b">
        <v>0</v>
      </c>
      <c r="K858" t="b">
        <v>1</v>
      </c>
      <c r="L858" t="b">
        <v>0</v>
      </c>
      <c r="N858">
        <v>1</v>
      </c>
      <c r="O858">
        <v>0</v>
      </c>
      <c r="P858">
        <v>0</v>
      </c>
      <c r="Q858">
        <v>0</v>
      </c>
    </row>
    <row r="859" spans="1:17" x14ac:dyDescent="0.3">
      <c r="A859" t="s">
        <v>697</v>
      </c>
      <c r="B859" t="s">
        <v>109</v>
      </c>
      <c r="C859" t="s">
        <v>24</v>
      </c>
      <c r="D859" t="s">
        <v>21</v>
      </c>
      <c r="E859" s="38">
        <v>42679</v>
      </c>
      <c r="F859" t="s">
        <v>167</v>
      </c>
      <c r="G859" t="s">
        <v>21</v>
      </c>
      <c r="H859" t="s">
        <v>750</v>
      </c>
      <c r="I859" t="s">
        <v>167</v>
      </c>
      <c r="J859" t="b">
        <v>1</v>
      </c>
      <c r="K859" t="b">
        <v>0</v>
      </c>
      <c r="L859" t="b">
        <v>0</v>
      </c>
      <c r="M859" s="38">
        <v>42679</v>
      </c>
      <c r="N859">
        <v>0.5</v>
      </c>
      <c r="O859">
        <v>1</v>
      </c>
      <c r="P859">
        <v>0</v>
      </c>
      <c r="Q859">
        <v>1</v>
      </c>
    </row>
    <row r="860" spans="1:17" x14ac:dyDescent="0.3">
      <c r="A860" t="s">
        <v>1244</v>
      </c>
      <c r="B860" t="s">
        <v>73</v>
      </c>
      <c r="C860" t="s">
        <v>20</v>
      </c>
      <c r="D860" t="s">
        <v>20</v>
      </c>
      <c r="E860" s="38">
        <v>42689</v>
      </c>
      <c r="F860" t="s">
        <v>149</v>
      </c>
      <c r="G860" t="s">
        <v>20</v>
      </c>
      <c r="H860" t="s">
        <v>756</v>
      </c>
      <c r="I860" t="s">
        <v>149</v>
      </c>
      <c r="J860" t="b">
        <v>1</v>
      </c>
      <c r="K860" t="b">
        <v>0</v>
      </c>
      <c r="L860" t="b">
        <v>0</v>
      </c>
      <c r="N860">
        <v>1</v>
      </c>
      <c r="O860">
        <v>0</v>
      </c>
      <c r="P860">
        <v>0</v>
      </c>
      <c r="Q860">
        <v>0</v>
      </c>
    </row>
    <row r="861" spans="1:17" x14ac:dyDescent="0.3">
      <c r="A861" t="s">
        <v>389</v>
      </c>
      <c r="B861" t="s">
        <v>390</v>
      </c>
      <c r="C861" t="s">
        <v>23</v>
      </c>
      <c r="D861" t="s">
        <v>23</v>
      </c>
      <c r="E861" s="38">
        <v>42686</v>
      </c>
      <c r="F861" t="s">
        <v>163</v>
      </c>
      <c r="G861" t="s">
        <v>23</v>
      </c>
      <c r="H861" t="s">
        <v>771</v>
      </c>
      <c r="I861" t="s">
        <v>163</v>
      </c>
      <c r="J861" t="b">
        <v>1</v>
      </c>
      <c r="K861" t="b">
        <v>0</v>
      </c>
      <c r="L861" t="b">
        <v>0</v>
      </c>
      <c r="M861" s="38">
        <v>42686</v>
      </c>
      <c r="N861">
        <v>0.5</v>
      </c>
      <c r="O861">
        <v>1</v>
      </c>
      <c r="P861">
        <v>0</v>
      </c>
      <c r="Q861">
        <v>0</v>
      </c>
    </row>
    <row r="862" spans="1:17" x14ac:dyDescent="0.3">
      <c r="A862" t="s">
        <v>1245</v>
      </c>
      <c r="B862" t="s">
        <v>119</v>
      </c>
      <c r="C862" t="s">
        <v>26</v>
      </c>
      <c r="D862" t="s">
        <v>26</v>
      </c>
      <c r="E862" s="38">
        <v>42690</v>
      </c>
      <c r="F862" t="s">
        <v>150</v>
      </c>
      <c r="G862" t="s">
        <v>22</v>
      </c>
      <c r="H862" t="s">
        <v>742</v>
      </c>
      <c r="I862" t="s">
        <v>150</v>
      </c>
      <c r="J862" t="b">
        <v>1</v>
      </c>
      <c r="K862" t="b">
        <v>1</v>
      </c>
      <c r="L862" t="b">
        <v>1</v>
      </c>
      <c r="N862">
        <v>1</v>
      </c>
      <c r="O862">
        <v>0</v>
      </c>
      <c r="P862">
        <v>0</v>
      </c>
      <c r="Q862">
        <v>0</v>
      </c>
    </row>
    <row r="863" spans="1:17" x14ac:dyDescent="0.3">
      <c r="A863" t="s">
        <v>1107</v>
      </c>
      <c r="D863" t="s">
        <v>22</v>
      </c>
      <c r="E863" s="38">
        <v>42676</v>
      </c>
      <c r="H863" t="s">
        <v>742</v>
      </c>
      <c r="J863" t="b">
        <v>0</v>
      </c>
      <c r="K863" t="b">
        <v>1</v>
      </c>
      <c r="L863" t="b">
        <v>1</v>
      </c>
      <c r="N863">
        <v>0.5</v>
      </c>
      <c r="O863">
        <v>0</v>
      </c>
      <c r="P863">
        <v>0</v>
      </c>
      <c r="Q863">
        <v>0</v>
      </c>
    </row>
    <row r="864" spans="1:17" x14ac:dyDescent="0.3">
      <c r="A864" t="s">
        <v>1246</v>
      </c>
      <c r="B864" t="s">
        <v>122</v>
      </c>
      <c r="C864" t="s">
        <v>23</v>
      </c>
      <c r="D864" t="s">
        <v>23</v>
      </c>
      <c r="E864" s="38">
        <v>42689</v>
      </c>
      <c r="F864" t="s">
        <v>171</v>
      </c>
      <c r="G864" t="s">
        <v>23</v>
      </c>
      <c r="H864" t="s">
        <v>760</v>
      </c>
      <c r="I864" t="s">
        <v>171</v>
      </c>
      <c r="J864" t="b">
        <v>1</v>
      </c>
      <c r="K864" t="b">
        <v>0</v>
      </c>
      <c r="L864" t="b">
        <v>0</v>
      </c>
      <c r="N864">
        <v>1</v>
      </c>
      <c r="O864">
        <v>0</v>
      </c>
      <c r="P864">
        <v>0</v>
      </c>
      <c r="Q864">
        <v>0</v>
      </c>
    </row>
    <row r="865" spans="1:17" x14ac:dyDescent="0.3">
      <c r="A865" t="s">
        <v>1247</v>
      </c>
      <c r="B865" t="s">
        <v>117</v>
      </c>
      <c r="C865" t="s">
        <v>22</v>
      </c>
      <c r="D865" t="s">
        <v>26</v>
      </c>
      <c r="E865" s="38">
        <v>42682</v>
      </c>
      <c r="F865" t="s">
        <v>166</v>
      </c>
      <c r="G865" t="s">
        <v>26</v>
      </c>
      <c r="H865" t="s">
        <v>754</v>
      </c>
      <c r="I865" t="s">
        <v>166</v>
      </c>
      <c r="J865" t="b">
        <v>0</v>
      </c>
      <c r="K865" t="b">
        <v>1</v>
      </c>
      <c r="L865" t="b">
        <v>0</v>
      </c>
      <c r="N865">
        <v>0.5</v>
      </c>
      <c r="O865">
        <v>0</v>
      </c>
      <c r="P865">
        <v>0</v>
      </c>
      <c r="Q865">
        <v>0</v>
      </c>
    </row>
    <row r="866" spans="1:17" x14ac:dyDescent="0.3">
      <c r="A866" t="s">
        <v>1248</v>
      </c>
      <c r="B866" t="s">
        <v>120</v>
      </c>
      <c r="C866" t="s">
        <v>23</v>
      </c>
      <c r="D866" t="s">
        <v>23</v>
      </c>
      <c r="E866" s="38">
        <v>42679</v>
      </c>
      <c r="J866" t="b">
        <v>0</v>
      </c>
      <c r="K866" t="b">
        <v>1</v>
      </c>
      <c r="L866" t="b">
        <v>0</v>
      </c>
      <c r="N866">
        <v>1</v>
      </c>
      <c r="O866">
        <v>0</v>
      </c>
      <c r="P866">
        <v>0</v>
      </c>
      <c r="Q866">
        <v>0</v>
      </c>
    </row>
    <row r="867" spans="1:17" x14ac:dyDescent="0.3">
      <c r="A867" t="s">
        <v>1249</v>
      </c>
      <c r="D867" t="s">
        <v>22</v>
      </c>
      <c r="E867" s="38">
        <v>42679</v>
      </c>
      <c r="J867" t="b">
        <v>0</v>
      </c>
      <c r="K867" t="b">
        <v>1</v>
      </c>
      <c r="L867" t="b">
        <v>0</v>
      </c>
      <c r="N867">
        <v>1</v>
      </c>
      <c r="O867">
        <v>0</v>
      </c>
      <c r="P867">
        <v>0</v>
      </c>
      <c r="Q867">
        <v>0</v>
      </c>
    </row>
    <row r="868" spans="1:17" x14ac:dyDescent="0.3">
      <c r="A868" t="s">
        <v>1250</v>
      </c>
      <c r="B868" t="s">
        <v>111</v>
      </c>
      <c r="C868" t="s">
        <v>23</v>
      </c>
      <c r="D868" t="s">
        <v>23</v>
      </c>
      <c r="E868" s="38">
        <v>42679</v>
      </c>
      <c r="J868" t="b">
        <v>0</v>
      </c>
      <c r="K868" t="b">
        <v>0</v>
      </c>
      <c r="L868" t="b">
        <v>0</v>
      </c>
      <c r="N868">
        <v>1</v>
      </c>
      <c r="O868">
        <v>0</v>
      </c>
      <c r="P868">
        <v>0</v>
      </c>
      <c r="Q868">
        <v>0</v>
      </c>
    </row>
    <row r="869" spans="1:17" x14ac:dyDescent="0.3">
      <c r="A869" t="s">
        <v>562</v>
      </c>
      <c r="B869" t="s">
        <v>114</v>
      </c>
      <c r="C869" t="s">
        <v>23</v>
      </c>
      <c r="D869" t="s">
        <v>23</v>
      </c>
      <c r="E869" s="38">
        <v>42679</v>
      </c>
      <c r="F869" t="s">
        <v>161</v>
      </c>
      <c r="G869" t="s">
        <v>23</v>
      </c>
      <c r="H869" t="s">
        <v>750</v>
      </c>
      <c r="I869" t="s">
        <v>161</v>
      </c>
      <c r="J869" t="b">
        <v>1</v>
      </c>
      <c r="K869" t="b">
        <v>0</v>
      </c>
      <c r="L869" t="b">
        <v>0</v>
      </c>
      <c r="M869" s="38">
        <v>42679</v>
      </c>
      <c r="N869">
        <v>1</v>
      </c>
      <c r="O869">
        <v>1</v>
      </c>
      <c r="P869">
        <v>0</v>
      </c>
      <c r="Q869">
        <v>1</v>
      </c>
    </row>
    <row r="870" spans="1:17" x14ac:dyDescent="0.3">
      <c r="A870" t="s">
        <v>418</v>
      </c>
      <c r="B870" t="s">
        <v>95</v>
      </c>
      <c r="C870" t="s">
        <v>23</v>
      </c>
      <c r="D870" t="s">
        <v>23</v>
      </c>
      <c r="E870" s="38">
        <v>42679</v>
      </c>
      <c r="F870" t="s">
        <v>168</v>
      </c>
      <c r="G870" t="s">
        <v>23</v>
      </c>
      <c r="H870" t="s">
        <v>750</v>
      </c>
      <c r="I870" t="s">
        <v>168</v>
      </c>
      <c r="J870" t="b">
        <v>1</v>
      </c>
      <c r="K870" t="b">
        <v>0</v>
      </c>
      <c r="L870" t="b">
        <v>0</v>
      </c>
      <c r="M870" s="38">
        <v>42679</v>
      </c>
      <c r="N870">
        <v>1</v>
      </c>
      <c r="O870">
        <v>1</v>
      </c>
      <c r="P870">
        <v>0</v>
      </c>
      <c r="Q870">
        <v>1</v>
      </c>
    </row>
    <row r="871" spans="1:17" x14ac:dyDescent="0.3">
      <c r="A871" t="s">
        <v>1251</v>
      </c>
      <c r="B871" t="s">
        <v>1252</v>
      </c>
      <c r="C871" t="s">
        <v>23</v>
      </c>
      <c r="D871" t="s">
        <v>23</v>
      </c>
      <c r="E871" s="38">
        <v>42675</v>
      </c>
      <c r="F871" t="s">
        <v>141</v>
      </c>
      <c r="G871" t="s">
        <v>23</v>
      </c>
      <c r="H871" t="s">
        <v>769</v>
      </c>
      <c r="J871" t="b">
        <v>0</v>
      </c>
      <c r="K871" t="b">
        <v>1</v>
      </c>
      <c r="L871" t="b">
        <v>0</v>
      </c>
      <c r="N871">
        <v>1</v>
      </c>
      <c r="O871">
        <v>0</v>
      </c>
      <c r="P871">
        <v>0</v>
      </c>
      <c r="Q871">
        <v>0</v>
      </c>
    </row>
    <row r="872" spans="1:17" x14ac:dyDescent="0.3">
      <c r="A872" t="s">
        <v>1253</v>
      </c>
      <c r="B872" t="s">
        <v>802</v>
      </c>
      <c r="C872" t="s">
        <v>23</v>
      </c>
      <c r="D872" t="s">
        <v>23</v>
      </c>
      <c r="E872" s="38">
        <v>42675</v>
      </c>
      <c r="J872" t="b">
        <v>0</v>
      </c>
      <c r="K872" t="b">
        <v>1</v>
      </c>
      <c r="L872" t="b">
        <v>0</v>
      </c>
      <c r="N872">
        <v>1</v>
      </c>
      <c r="O872">
        <v>0</v>
      </c>
      <c r="P872">
        <v>0</v>
      </c>
      <c r="Q872">
        <v>0</v>
      </c>
    </row>
    <row r="873" spans="1:17" x14ac:dyDescent="0.3">
      <c r="A873" t="s">
        <v>564</v>
      </c>
      <c r="B873" t="s">
        <v>108</v>
      </c>
      <c r="C873" t="s">
        <v>20</v>
      </c>
      <c r="D873" t="s">
        <v>20</v>
      </c>
      <c r="E873" s="38">
        <v>42672</v>
      </c>
      <c r="H873" t="s">
        <v>742</v>
      </c>
      <c r="I873" t="s">
        <v>187</v>
      </c>
      <c r="J873" t="b">
        <v>0</v>
      </c>
      <c r="K873" t="b">
        <v>1</v>
      </c>
      <c r="L873" t="b">
        <v>1</v>
      </c>
      <c r="M873" s="38">
        <v>42679</v>
      </c>
      <c r="N873">
        <v>0.5</v>
      </c>
      <c r="O873">
        <v>0</v>
      </c>
      <c r="P873">
        <v>0</v>
      </c>
      <c r="Q873">
        <v>0</v>
      </c>
    </row>
    <row r="874" spans="1:17" x14ac:dyDescent="0.3">
      <c r="A874" t="s">
        <v>1254</v>
      </c>
      <c r="B874" t="s">
        <v>99</v>
      </c>
      <c r="C874" t="s">
        <v>24</v>
      </c>
      <c r="D874" t="s">
        <v>21</v>
      </c>
      <c r="E874" s="38">
        <v>42679</v>
      </c>
      <c r="F874" t="s">
        <v>167</v>
      </c>
      <c r="G874" t="s">
        <v>21</v>
      </c>
      <c r="J874" t="b">
        <v>0</v>
      </c>
      <c r="K874" t="b">
        <v>1</v>
      </c>
      <c r="L874" t="b">
        <v>0</v>
      </c>
      <c r="N874">
        <v>1</v>
      </c>
      <c r="O874">
        <v>0</v>
      </c>
      <c r="P874">
        <v>0</v>
      </c>
      <c r="Q874">
        <v>0</v>
      </c>
    </row>
    <row r="875" spans="1:17" x14ac:dyDescent="0.3">
      <c r="A875" t="s">
        <v>970</v>
      </c>
      <c r="B875" t="s">
        <v>115</v>
      </c>
      <c r="C875" t="s">
        <v>22</v>
      </c>
      <c r="D875" t="s">
        <v>26</v>
      </c>
      <c r="E875" s="38">
        <v>42686</v>
      </c>
      <c r="F875" t="s">
        <v>146</v>
      </c>
      <c r="G875" t="s">
        <v>26</v>
      </c>
      <c r="J875" t="b">
        <v>0</v>
      </c>
      <c r="K875" t="b">
        <v>1</v>
      </c>
      <c r="L875" t="b">
        <v>0</v>
      </c>
      <c r="N875">
        <v>0.33</v>
      </c>
      <c r="O875">
        <v>0</v>
      </c>
      <c r="P875">
        <v>0</v>
      </c>
      <c r="Q875">
        <v>0</v>
      </c>
    </row>
    <row r="876" spans="1:17" x14ac:dyDescent="0.3">
      <c r="A876" t="s">
        <v>429</v>
      </c>
      <c r="B876" t="s">
        <v>41</v>
      </c>
      <c r="C876" t="s">
        <v>25</v>
      </c>
      <c r="D876" t="s">
        <v>25</v>
      </c>
      <c r="E876" s="38">
        <v>42675</v>
      </c>
      <c r="H876" t="s">
        <v>746</v>
      </c>
      <c r="I876" t="s">
        <v>265</v>
      </c>
      <c r="J876" t="b">
        <v>0</v>
      </c>
      <c r="K876" t="b">
        <v>1</v>
      </c>
      <c r="L876" t="b">
        <v>0</v>
      </c>
      <c r="M876" s="38">
        <v>42675</v>
      </c>
      <c r="N876">
        <v>1</v>
      </c>
      <c r="O876">
        <v>1</v>
      </c>
      <c r="P876">
        <v>1</v>
      </c>
      <c r="Q876">
        <v>1</v>
      </c>
    </row>
    <row r="877" spans="1:17" x14ac:dyDescent="0.3">
      <c r="A877" t="s">
        <v>387</v>
      </c>
      <c r="B877" t="s">
        <v>334</v>
      </c>
      <c r="C877" t="s">
        <v>23</v>
      </c>
      <c r="D877" t="s">
        <v>23</v>
      </c>
      <c r="E877" s="38">
        <v>42676</v>
      </c>
      <c r="F877" t="s">
        <v>148</v>
      </c>
      <c r="G877" t="s">
        <v>23</v>
      </c>
      <c r="H877" t="s">
        <v>750</v>
      </c>
      <c r="I877" t="s">
        <v>148</v>
      </c>
      <c r="J877" t="b">
        <v>1</v>
      </c>
      <c r="K877" t="b">
        <v>0</v>
      </c>
      <c r="L877" t="b">
        <v>0</v>
      </c>
      <c r="M877" s="38">
        <v>42676</v>
      </c>
      <c r="N877">
        <v>0.5</v>
      </c>
      <c r="O877">
        <v>1</v>
      </c>
      <c r="P877">
        <v>0</v>
      </c>
      <c r="Q877">
        <v>1</v>
      </c>
    </row>
    <row r="878" spans="1:17" x14ac:dyDescent="0.3">
      <c r="A878" t="s">
        <v>635</v>
      </c>
      <c r="B878" t="s">
        <v>390</v>
      </c>
      <c r="C878" t="s">
        <v>23</v>
      </c>
      <c r="D878" t="s">
        <v>23</v>
      </c>
      <c r="E878" s="38">
        <v>42672</v>
      </c>
      <c r="F878" t="s">
        <v>169</v>
      </c>
      <c r="G878" t="s">
        <v>23</v>
      </c>
      <c r="H878" t="s">
        <v>742</v>
      </c>
      <c r="J878" t="b">
        <v>0</v>
      </c>
      <c r="K878" t="b">
        <v>1</v>
      </c>
      <c r="L878" t="b">
        <v>1</v>
      </c>
      <c r="M878" s="38">
        <v>42675</v>
      </c>
      <c r="N878">
        <v>0.2</v>
      </c>
      <c r="O878">
        <v>0</v>
      </c>
      <c r="P878">
        <v>0</v>
      </c>
      <c r="Q878">
        <v>0</v>
      </c>
    </row>
    <row r="879" spans="1:17" x14ac:dyDescent="0.3">
      <c r="A879" t="s">
        <v>649</v>
      </c>
      <c r="B879" t="s">
        <v>108</v>
      </c>
      <c r="C879" t="s">
        <v>20</v>
      </c>
      <c r="D879" t="s">
        <v>20</v>
      </c>
      <c r="E879" s="38">
        <v>42669</v>
      </c>
      <c r="F879" t="s">
        <v>64</v>
      </c>
      <c r="G879" t="s">
        <v>20</v>
      </c>
      <c r="H879" t="s">
        <v>742</v>
      </c>
      <c r="I879" t="s">
        <v>64</v>
      </c>
      <c r="J879" t="b">
        <v>1</v>
      </c>
      <c r="K879" t="b">
        <v>1</v>
      </c>
      <c r="L879" t="b">
        <v>1</v>
      </c>
      <c r="M879" s="38">
        <v>42676</v>
      </c>
      <c r="N879">
        <v>0.25</v>
      </c>
      <c r="O879">
        <v>0</v>
      </c>
      <c r="P879">
        <v>0</v>
      </c>
      <c r="Q879">
        <v>0</v>
      </c>
    </row>
    <row r="880" spans="1:17" x14ac:dyDescent="0.3">
      <c r="A880" t="s">
        <v>658</v>
      </c>
      <c r="B880" t="s">
        <v>298</v>
      </c>
      <c r="D880" t="s">
        <v>20</v>
      </c>
      <c r="E880" s="38">
        <v>42598</v>
      </c>
      <c r="H880" t="s">
        <v>742</v>
      </c>
      <c r="I880" t="s">
        <v>312</v>
      </c>
      <c r="J880" t="b">
        <v>0</v>
      </c>
      <c r="K880" t="b">
        <v>1</v>
      </c>
      <c r="L880" t="b">
        <v>1</v>
      </c>
      <c r="M880" s="38">
        <v>42678</v>
      </c>
      <c r="N880">
        <v>0.25</v>
      </c>
      <c r="O880">
        <v>0</v>
      </c>
      <c r="P880">
        <v>0</v>
      </c>
      <c r="Q880">
        <v>0</v>
      </c>
    </row>
    <row r="881" spans="1:17" x14ac:dyDescent="0.3">
      <c r="A881" t="s">
        <v>482</v>
      </c>
      <c r="B881" t="s">
        <v>45</v>
      </c>
      <c r="C881" t="s">
        <v>20</v>
      </c>
      <c r="D881" t="s">
        <v>20</v>
      </c>
      <c r="E881" s="38">
        <v>42612</v>
      </c>
      <c r="H881" t="s">
        <v>742</v>
      </c>
      <c r="I881" t="s">
        <v>321</v>
      </c>
      <c r="J881" t="b">
        <v>0</v>
      </c>
      <c r="K881" t="b">
        <v>1</v>
      </c>
      <c r="L881" t="b">
        <v>1</v>
      </c>
      <c r="M881" s="38">
        <v>42677</v>
      </c>
      <c r="N881">
        <v>0.11</v>
      </c>
      <c r="O881">
        <v>0</v>
      </c>
      <c r="P881">
        <v>0</v>
      </c>
      <c r="Q881">
        <v>0</v>
      </c>
    </row>
    <row r="882" spans="1:17" x14ac:dyDescent="0.3">
      <c r="A882" t="s">
        <v>1255</v>
      </c>
      <c r="B882" t="s">
        <v>83</v>
      </c>
      <c r="C882" t="s">
        <v>25</v>
      </c>
      <c r="D882" t="s">
        <v>25</v>
      </c>
      <c r="E882" s="38">
        <v>42679</v>
      </c>
      <c r="F882" t="s">
        <v>156</v>
      </c>
      <c r="G882" t="s">
        <v>25</v>
      </c>
      <c r="H882" t="s">
        <v>762</v>
      </c>
      <c r="I882" t="s">
        <v>156</v>
      </c>
      <c r="J882" t="b">
        <v>0</v>
      </c>
      <c r="K882" t="b">
        <v>1</v>
      </c>
      <c r="L882" t="b">
        <v>0</v>
      </c>
      <c r="N882">
        <v>1</v>
      </c>
      <c r="O882">
        <v>0</v>
      </c>
      <c r="P882">
        <v>0</v>
      </c>
      <c r="Q882">
        <v>0</v>
      </c>
    </row>
    <row r="883" spans="1:17" x14ac:dyDescent="0.3">
      <c r="A883" t="s">
        <v>1256</v>
      </c>
      <c r="B883" t="s">
        <v>334</v>
      </c>
      <c r="C883" t="s">
        <v>23</v>
      </c>
      <c r="D883" t="s">
        <v>23</v>
      </c>
      <c r="E883" s="38">
        <v>42675</v>
      </c>
      <c r="F883" t="s">
        <v>171</v>
      </c>
      <c r="G883" t="s">
        <v>23</v>
      </c>
      <c r="H883" t="s">
        <v>762</v>
      </c>
      <c r="I883" t="s">
        <v>171</v>
      </c>
      <c r="J883" t="b">
        <v>1</v>
      </c>
      <c r="K883" t="b">
        <v>0</v>
      </c>
      <c r="L883" t="b">
        <v>0</v>
      </c>
      <c r="N883">
        <v>1</v>
      </c>
      <c r="O883">
        <v>0</v>
      </c>
      <c r="P883">
        <v>0</v>
      </c>
      <c r="Q883">
        <v>0</v>
      </c>
    </row>
    <row r="884" spans="1:17" x14ac:dyDescent="0.3">
      <c r="A884" t="s">
        <v>446</v>
      </c>
      <c r="B884" t="s">
        <v>77</v>
      </c>
      <c r="C884" t="s">
        <v>20</v>
      </c>
      <c r="D884" t="s">
        <v>23</v>
      </c>
      <c r="E884" s="38">
        <v>42676</v>
      </c>
      <c r="F884" t="s">
        <v>163</v>
      </c>
      <c r="G884" t="s">
        <v>23</v>
      </c>
      <c r="H884" t="s">
        <v>750</v>
      </c>
      <c r="I884" t="s">
        <v>163</v>
      </c>
      <c r="J884" t="b">
        <v>1</v>
      </c>
      <c r="K884" t="b">
        <v>0</v>
      </c>
      <c r="L884" t="b">
        <v>0</v>
      </c>
      <c r="M884" s="38">
        <v>42676</v>
      </c>
      <c r="N884">
        <v>1</v>
      </c>
      <c r="O884">
        <v>1</v>
      </c>
      <c r="P884">
        <v>0</v>
      </c>
      <c r="Q884">
        <v>1</v>
      </c>
    </row>
    <row r="885" spans="1:17" x14ac:dyDescent="0.3">
      <c r="A885" t="s">
        <v>601</v>
      </c>
      <c r="B885" t="s">
        <v>125</v>
      </c>
      <c r="C885" t="s">
        <v>23</v>
      </c>
      <c r="D885" t="s">
        <v>23</v>
      </c>
      <c r="E885" s="38">
        <v>42688</v>
      </c>
      <c r="F885" t="s">
        <v>169</v>
      </c>
      <c r="G885" t="s">
        <v>23</v>
      </c>
      <c r="H885" t="s">
        <v>750</v>
      </c>
      <c r="I885" t="s">
        <v>169</v>
      </c>
      <c r="J885" t="b">
        <v>1</v>
      </c>
      <c r="K885" t="b">
        <v>0</v>
      </c>
      <c r="L885" t="b">
        <v>0</v>
      </c>
      <c r="M885" s="38">
        <v>42688</v>
      </c>
      <c r="N885">
        <v>0.33</v>
      </c>
      <c r="O885">
        <v>1</v>
      </c>
      <c r="P885">
        <v>0</v>
      </c>
      <c r="Q885">
        <v>1</v>
      </c>
    </row>
    <row r="886" spans="1:17" x14ac:dyDescent="0.3">
      <c r="A886" t="s">
        <v>710</v>
      </c>
      <c r="D886" t="s">
        <v>25</v>
      </c>
      <c r="E886" s="38">
        <v>42676</v>
      </c>
      <c r="F886" t="s">
        <v>136</v>
      </c>
      <c r="G886" t="s">
        <v>25</v>
      </c>
      <c r="H886" t="s">
        <v>750</v>
      </c>
      <c r="I886" t="s">
        <v>136</v>
      </c>
      <c r="J886" t="b">
        <v>1</v>
      </c>
      <c r="K886" t="b">
        <v>0</v>
      </c>
      <c r="L886" t="b">
        <v>0</v>
      </c>
      <c r="M886" s="38">
        <v>42676</v>
      </c>
      <c r="N886">
        <v>1</v>
      </c>
      <c r="O886">
        <v>1</v>
      </c>
      <c r="P886">
        <v>0</v>
      </c>
      <c r="Q886">
        <v>1</v>
      </c>
    </row>
    <row r="887" spans="1:17" x14ac:dyDescent="0.3">
      <c r="A887" t="s">
        <v>1257</v>
      </c>
      <c r="B887" t="s">
        <v>112</v>
      </c>
      <c r="C887" t="s">
        <v>23</v>
      </c>
      <c r="D887" t="s">
        <v>23</v>
      </c>
      <c r="E887" s="38">
        <v>42675</v>
      </c>
      <c r="H887" t="s">
        <v>742</v>
      </c>
      <c r="I887" t="s">
        <v>255</v>
      </c>
      <c r="J887" t="b">
        <v>1</v>
      </c>
      <c r="K887" t="b">
        <v>1</v>
      </c>
      <c r="L887" t="b">
        <v>1</v>
      </c>
      <c r="M887" s="38">
        <v>42670</v>
      </c>
      <c r="N887">
        <v>0.2</v>
      </c>
      <c r="O887">
        <v>0</v>
      </c>
      <c r="P887">
        <v>0</v>
      </c>
      <c r="Q887">
        <v>0</v>
      </c>
    </row>
    <row r="888" spans="1:17" x14ac:dyDescent="0.3">
      <c r="A888" t="s">
        <v>1258</v>
      </c>
      <c r="B888" t="s">
        <v>45</v>
      </c>
      <c r="C888" t="s">
        <v>20</v>
      </c>
      <c r="D888" t="s">
        <v>23</v>
      </c>
      <c r="E888" s="38">
        <v>42688</v>
      </c>
      <c r="F888" t="s">
        <v>148</v>
      </c>
      <c r="G888" t="s">
        <v>23</v>
      </c>
      <c r="J888" t="b">
        <v>0</v>
      </c>
      <c r="K888" t="b">
        <v>1</v>
      </c>
      <c r="L888" t="b">
        <v>0</v>
      </c>
      <c r="N888">
        <v>1</v>
      </c>
      <c r="O888">
        <v>0</v>
      </c>
      <c r="P888">
        <v>0</v>
      </c>
      <c r="Q888">
        <v>0</v>
      </c>
    </row>
    <row r="889" spans="1:17" x14ac:dyDescent="0.3">
      <c r="A889" t="s">
        <v>1259</v>
      </c>
      <c r="D889" t="s">
        <v>22</v>
      </c>
      <c r="E889" s="38">
        <v>42676</v>
      </c>
      <c r="J889" t="b">
        <v>0</v>
      </c>
      <c r="K889" t="b">
        <v>1</v>
      </c>
      <c r="L889" t="b">
        <v>0</v>
      </c>
      <c r="N889">
        <v>1</v>
      </c>
      <c r="O889">
        <v>0</v>
      </c>
      <c r="P889">
        <v>0</v>
      </c>
      <c r="Q889">
        <v>0</v>
      </c>
    </row>
    <row r="890" spans="1:17" x14ac:dyDescent="0.3">
      <c r="A890" t="s">
        <v>621</v>
      </c>
      <c r="B890" t="s">
        <v>83</v>
      </c>
      <c r="C890" t="s">
        <v>25</v>
      </c>
      <c r="D890" t="s">
        <v>25</v>
      </c>
      <c r="E890" s="38">
        <v>42677</v>
      </c>
      <c r="F890" t="s">
        <v>157</v>
      </c>
      <c r="G890" t="s">
        <v>25</v>
      </c>
      <c r="H890" t="s">
        <v>750</v>
      </c>
      <c r="I890" t="s">
        <v>157</v>
      </c>
      <c r="J890" t="b">
        <v>1</v>
      </c>
      <c r="K890" t="b">
        <v>0</v>
      </c>
      <c r="L890" t="b">
        <v>0</v>
      </c>
      <c r="M890" s="38">
        <v>42677</v>
      </c>
      <c r="N890">
        <v>1</v>
      </c>
      <c r="O890">
        <v>1</v>
      </c>
      <c r="P890">
        <v>0</v>
      </c>
      <c r="Q890">
        <v>1</v>
      </c>
    </row>
    <row r="891" spans="1:17" x14ac:dyDescent="0.3">
      <c r="A891" t="s">
        <v>1260</v>
      </c>
      <c r="D891" t="s">
        <v>23</v>
      </c>
      <c r="E891" s="38">
        <v>42677</v>
      </c>
      <c r="H891" t="s">
        <v>742</v>
      </c>
      <c r="I891" t="s">
        <v>187</v>
      </c>
      <c r="J891" t="b">
        <v>0</v>
      </c>
      <c r="K891" t="b">
        <v>1</v>
      </c>
      <c r="L891" t="b">
        <v>1</v>
      </c>
      <c r="N891">
        <v>0.5</v>
      </c>
      <c r="O891">
        <v>0</v>
      </c>
      <c r="P891">
        <v>0</v>
      </c>
      <c r="Q891">
        <v>0</v>
      </c>
    </row>
    <row r="892" spans="1:17" x14ac:dyDescent="0.3">
      <c r="A892" t="s">
        <v>1261</v>
      </c>
      <c r="B892" t="s">
        <v>89</v>
      </c>
      <c r="C892" t="s">
        <v>21</v>
      </c>
      <c r="D892" t="s">
        <v>21</v>
      </c>
      <c r="E892" s="38">
        <v>42678</v>
      </c>
      <c r="F892" t="s">
        <v>145</v>
      </c>
      <c r="G892" t="s">
        <v>21</v>
      </c>
      <c r="H892" t="s">
        <v>752</v>
      </c>
      <c r="I892" t="s">
        <v>265</v>
      </c>
      <c r="J892" t="b">
        <v>0</v>
      </c>
      <c r="K892" t="b">
        <v>1</v>
      </c>
      <c r="L892" t="b">
        <v>0</v>
      </c>
      <c r="N892">
        <v>1</v>
      </c>
      <c r="O892">
        <v>0</v>
      </c>
      <c r="P892">
        <v>0</v>
      </c>
      <c r="Q892">
        <v>0</v>
      </c>
    </row>
    <row r="893" spans="1:17" x14ac:dyDescent="0.3">
      <c r="A893" t="s">
        <v>1262</v>
      </c>
      <c r="B893" t="s">
        <v>62</v>
      </c>
      <c r="C893" t="s">
        <v>21</v>
      </c>
      <c r="D893" t="s">
        <v>21</v>
      </c>
      <c r="E893" s="38">
        <v>42677</v>
      </c>
      <c r="F893" t="s">
        <v>159</v>
      </c>
      <c r="G893" t="s">
        <v>21</v>
      </c>
      <c r="H893" t="s">
        <v>742</v>
      </c>
      <c r="I893" t="s">
        <v>767</v>
      </c>
      <c r="J893" t="b">
        <v>1</v>
      </c>
      <c r="K893" t="b">
        <v>1</v>
      </c>
      <c r="L893" t="b">
        <v>1</v>
      </c>
      <c r="N893">
        <v>0.5</v>
      </c>
      <c r="O893">
        <v>0</v>
      </c>
      <c r="P893">
        <v>0</v>
      </c>
      <c r="Q893">
        <v>0</v>
      </c>
    </row>
    <row r="894" spans="1:17" x14ac:dyDescent="0.3">
      <c r="A894" t="s">
        <v>1263</v>
      </c>
      <c r="D894" t="s">
        <v>22</v>
      </c>
      <c r="E894" s="38">
        <v>42681</v>
      </c>
      <c r="H894" t="s">
        <v>742</v>
      </c>
      <c r="J894" t="b">
        <v>0</v>
      </c>
      <c r="K894" t="b">
        <v>1</v>
      </c>
      <c r="L894" t="b">
        <v>1</v>
      </c>
      <c r="N894">
        <v>1</v>
      </c>
      <c r="O894">
        <v>0</v>
      </c>
      <c r="P894">
        <v>0</v>
      </c>
      <c r="Q894">
        <v>0</v>
      </c>
    </row>
    <row r="895" spans="1:17" x14ac:dyDescent="0.3">
      <c r="A895" t="s">
        <v>1264</v>
      </c>
      <c r="B895" t="s">
        <v>45</v>
      </c>
      <c r="C895" t="s">
        <v>20</v>
      </c>
      <c r="D895" t="s">
        <v>20</v>
      </c>
      <c r="E895" s="38">
        <v>42676</v>
      </c>
      <c r="F895" t="s">
        <v>140</v>
      </c>
      <c r="G895" t="s">
        <v>20</v>
      </c>
      <c r="J895" t="b">
        <v>0</v>
      </c>
      <c r="K895" t="b">
        <v>1</v>
      </c>
      <c r="L895" t="b">
        <v>0</v>
      </c>
      <c r="N895">
        <v>1</v>
      </c>
      <c r="O895">
        <v>0</v>
      </c>
      <c r="P895">
        <v>0</v>
      </c>
      <c r="Q895">
        <v>0</v>
      </c>
    </row>
    <row r="896" spans="1:17" x14ac:dyDescent="0.3">
      <c r="A896" t="s">
        <v>1265</v>
      </c>
      <c r="B896" t="s">
        <v>114</v>
      </c>
      <c r="C896" t="s">
        <v>23</v>
      </c>
      <c r="D896" t="s">
        <v>23</v>
      </c>
      <c r="E896" s="38">
        <v>42684</v>
      </c>
      <c r="F896" t="s">
        <v>163</v>
      </c>
      <c r="G896" t="s">
        <v>23</v>
      </c>
      <c r="H896" t="s">
        <v>760</v>
      </c>
      <c r="I896" t="s">
        <v>163</v>
      </c>
      <c r="J896" t="b">
        <v>0</v>
      </c>
      <c r="K896" t="b">
        <v>0</v>
      </c>
      <c r="L896" t="b">
        <v>0</v>
      </c>
      <c r="N896">
        <v>1</v>
      </c>
      <c r="O896">
        <v>0</v>
      </c>
      <c r="P896">
        <v>0</v>
      </c>
      <c r="Q896">
        <v>0</v>
      </c>
    </row>
    <row r="897" spans="1:17" x14ac:dyDescent="0.3">
      <c r="A897" t="s">
        <v>591</v>
      </c>
      <c r="B897" t="s">
        <v>116</v>
      </c>
      <c r="C897" t="s">
        <v>23</v>
      </c>
      <c r="D897" t="s">
        <v>23</v>
      </c>
      <c r="E897" s="38">
        <v>42676</v>
      </c>
      <c r="F897" t="s">
        <v>163</v>
      </c>
      <c r="G897" t="s">
        <v>23</v>
      </c>
      <c r="H897" t="s">
        <v>750</v>
      </c>
      <c r="I897" t="s">
        <v>163</v>
      </c>
      <c r="J897" t="b">
        <v>0</v>
      </c>
      <c r="K897" t="b">
        <v>0</v>
      </c>
      <c r="L897" t="b">
        <v>0</v>
      </c>
      <c r="M897" s="38">
        <v>42676</v>
      </c>
      <c r="N897">
        <v>0.5</v>
      </c>
      <c r="O897">
        <v>1</v>
      </c>
      <c r="P897">
        <v>0</v>
      </c>
      <c r="Q897">
        <v>1</v>
      </c>
    </row>
    <row r="898" spans="1:17" x14ac:dyDescent="0.3">
      <c r="A898" t="s">
        <v>707</v>
      </c>
      <c r="D898" t="s">
        <v>22</v>
      </c>
      <c r="E898" s="38">
        <v>42683</v>
      </c>
      <c r="H898" t="s">
        <v>742</v>
      </c>
      <c r="J898" t="b">
        <v>0</v>
      </c>
      <c r="K898" t="b">
        <v>1</v>
      </c>
      <c r="L898" t="b">
        <v>1</v>
      </c>
      <c r="M898" s="38">
        <v>42686</v>
      </c>
      <c r="N898">
        <v>0.33</v>
      </c>
      <c r="O898">
        <v>0</v>
      </c>
      <c r="P898">
        <v>0</v>
      </c>
      <c r="Q898">
        <v>0</v>
      </c>
    </row>
    <row r="899" spans="1:17" x14ac:dyDescent="0.3">
      <c r="A899" t="s">
        <v>1266</v>
      </c>
      <c r="B899" t="s">
        <v>71</v>
      </c>
      <c r="C899" t="s">
        <v>23</v>
      </c>
      <c r="D899" t="s">
        <v>23</v>
      </c>
      <c r="E899" s="38">
        <v>42681</v>
      </c>
      <c r="F899" t="s">
        <v>141</v>
      </c>
      <c r="G899" t="s">
        <v>23</v>
      </c>
      <c r="H899" t="s">
        <v>762</v>
      </c>
      <c r="I899" t="s">
        <v>141</v>
      </c>
      <c r="J899" t="b">
        <v>1</v>
      </c>
      <c r="K899" t="b">
        <v>0</v>
      </c>
      <c r="L899" t="b">
        <v>0</v>
      </c>
      <c r="N899">
        <v>1</v>
      </c>
      <c r="O899">
        <v>0</v>
      </c>
      <c r="P899">
        <v>0</v>
      </c>
      <c r="Q899">
        <v>0</v>
      </c>
    </row>
    <row r="900" spans="1:17" x14ac:dyDescent="0.3">
      <c r="A900" t="s">
        <v>1017</v>
      </c>
      <c r="D900" t="s">
        <v>25</v>
      </c>
      <c r="E900" s="38">
        <v>42678</v>
      </c>
      <c r="F900" t="s">
        <v>157</v>
      </c>
      <c r="G900" t="s">
        <v>25</v>
      </c>
      <c r="H900" t="s">
        <v>760</v>
      </c>
      <c r="I900" t="s">
        <v>165</v>
      </c>
      <c r="J900" t="b">
        <v>0</v>
      </c>
      <c r="K900" t="b">
        <v>0</v>
      </c>
      <c r="L900" t="b">
        <v>0</v>
      </c>
      <c r="N900">
        <v>0.5</v>
      </c>
      <c r="O900">
        <v>0</v>
      </c>
      <c r="P900">
        <v>0</v>
      </c>
      <c r="Q900">
        <v>0</v>
      </c>
    </row>
    <row r="901" spans="1:17" x14ac:dyDescent="0.3">
      <c r="A901" t="s">
        <v>721</v>
      </c>
      <c r="D901" t="s">
        <v>22</v>
      </c>
      <c r="E901" s="38">
        <v>42681</v>
      </c>
      <c r="F901" t="s">
        <v>135</v>
      </c>
      <c r="G901" t="s">
        <v>22</v>
      </c>
      <c r="H901" t="s">
        <v>771</v>
      </c>
      <c r="I901" t="s">
        <v>135</v>
      </c>
      <c r="J901" t="b">
        <v>1</v>
      </c>
      <c r="K901" t="b">
        <v>0</v>
      </c>
      <c r="L901" t="b">
        <v>0</v>
      </c>
      <c r="M901" s="38">
        <v>42688</v>
      </c>
      <c r="N901">
        <v>0.33</v>
      </c>
      <c r="O901">
        <v>1</v>
      </c>
      <c r="P901">
        <v>0</v>
      </c>
      <c r="Q901">
        <v>0</v>
      </c>
    </row>
    <row r="902" spans="1:17" x14ac:dyDescent="0.3">
      <c r="A902" t="s">
        <v>1267</v>
      </c>
      <c r="B902" t="s">
        <v>95</v>
      </c>
      <c r="C902" t="s">
        <v>23</v>
      </c>
      <c r="D902" t="s">
        <v>23</v>
      </c>
      <c r="E902" s="38">
        <v>42681</v>
      </c>
      <c r="F902" t="s">
        <v>169</v>
      </c>
      <c r="G902" t="s">
        <v>23</v>
      </c>
      <c r="J902" t="b">
        <v>1</v>
      </c>
      <c r="K902" t="b">
        <v>1</v>
      </c>
      <c r="L902" t="b">
        <v>0</v>
      </c>
      <c r="N902">
        <v>1</v>
      </c>
      <c r="O902">
        <v>0</v>
      </c>
      <c r="P902">
        <v>0</v>
      </c>
      <c r="Q902">
        <v>0</v>
      </c>
    </row>
    <row r="903" spans="1:17" x14ac:dyDescent="0.3">
      <c r="A903" t="s">
        <v>1268</v>
      </c>
      <c r="B903" t="s">
        <v>88</v>
      </c>
      <c r="C903" t="s">
        <v>25</v>
      </c>
      <c r="D903" t="s">
        <v>25</v>
      </c>
      <c r="E903" s="38">
        <v>42679</v>
      </c>
      <c r="F903" t="s">
        <v>136</v>
      </c>
      <c r="G903" t="s">
        <v>25</v>
      </c>
      <c r="J903" t="b">
        <v>0</v>
      </c>
      <c r="K903" t="b">
        <v>1</v>
      </c>
      <c r="L903" t="b">
        <v>0</v>
      </c>
      <c r="N903">
        <v>1</v>
      </c>
      <c r="O903">
        <v>0</v>
      </c>
      <c r="P903">
        <v>0</v>
      </c>
      <c r="Q903">
        <v>0</v>
      </c>
    </row>
    <row r="904" spans="1:17" x14ac:dyDescent="0.3">
      <c r="A904" t="s">
        <v>482</v>
      </c>
      <c r="B904" t="s">
        <v>45</v>
      </c>
      <c r="C904" t="s">
        <v>20</v>
      </c>
      <c r="D904" t="s">
        <v>20</v>
      </c>
      <c r="E904" s="38">
        <v>42607</v>
      </c>
      <c r="F904" t="s">
        <v>916</v>
      </c>
      <c r="G904" t="s">
        <v>20</v>
      </c>
      <c r="H904" t="s">
        <v>742</v>
      </c>
      <c r="I904" t="s">
        <v>916</v>
      </c>
      <c r="J904" t="b">
        <v>1</v>
      </c>
      <c r="K904" t="b">
        <v>1</v>
      </c>
      <c r="L904" t="b">
        <v>1</v>
      </c>
      <c r="M904" s="38">
        <v>42677</v>
      </c>
      <c r="N904">
        <v>0.11</v>
      </c>
      <c r="O904">
        <v>0</v>
      </c>
      <c r="P904">
        <v>0</v>
      </c>
      <c r="Q904">
        <v>0</v>
      </c>
    </row>
    <row r="905" spans="1:17" x14ac:dyDescent="0.3">
      <c r="A905" t="s">
        <v>1269</v>
      </c>
      <c r="D905" t="s">
        <v>26</v>
      </c>
      <c r="E905" s="38">
        <v>42681</v>
      </c>
      <c r="J905" t="b">
        <v>0</v>
      </c>
      <c r="K905" t="b">
        <v>1</v>
      </c>
      <c r="L905" t="b">
        <v>0</v>
      </c>
      <c r="N905">
        <v>1</v>
      </c>
      <c r="O905">
        <v>0</v>
      </c>
      <c r="P905">
        <v>0</v>
      </c>
      <c r="Q905">
        <v>0</v>
      </c>
    </row>
    <row r="906" spans="1:17" x14ac:dyDescent="0.3">
      <c r="A906" t="s">
        <v>1270</v>
      </c>
      <c r="B906" t="s">
        <v>585</v>
      </c>
      <c r="C906" t="s">
        <v>23</v>
      </c>
      <c r="D906" t="s">
        <v>23</v>
      </c>
      <c r="E906" s="38">
        <v>42679</v>
      </c>
      <c r="F906" t="s">
        <v>169</v>
      </c>
      <c r="G906" t="s">
        <v>23</v>
      </c>
      <c r="H906" t="s">
        <v>754</v>
      </c>
      <c r="I906" t="s">
        <v>169</v>
      </c>
      <c r="J906" t="b">
        <v>1</v>
      </c>
      <c r="K906" t="b">
        <v>1</v>
      </c>
      <c r="L906" t="b">
        <v>0</v>
      </c>
      <c r="N906">
        <v>1</v>
      </c>
      <c r="O906">
        <v>0</v>
      </c>
      <c r="P906">
        <v>0</v>
      </c>
      <c r="Q906">
        <v>0</v>
      </c>
    </row>
    <row r="907" spans="1:17" x14ac:dyDescent="0.3">
      <c r="A907" t="s">
        <v>402</v>
      </c>
      <c r="D907" t="s">
        <v>21</v>
      </c>
      <c r="E907" s="38">
        <v>42686</v>
      </c>
      <c r="H907" t="s">
        <v>742</v>
      </c>
      <c r="I907" t="s">
        <v>187</v>
      </c>
      <c r="J907" t="b">
        <v>1</v>
      </c>
      <c r="K907" t="b">
        <v>1</v>
      </c>
      <c r="L907" t="b">
        <v>1</v>
      </c>
      <c r="M907" s="38">
        <v>42686</v>
      </c>
      <c r="N907">
        <v>0.5</v>
      </c>
      <c r="O907">
        <v>0</v>
      </c>
      <c r="P907">
        <v>0</v>
      </c>
      <c r="Q907">
        <v>0</v>
      </c>
    </row>
    <row r="908" spans="1:17" x14ac:dyDescent="0.3">
      <c r="A908" t="s">
        <v>529</v>
      </c>
      <c r="B908" t="s">
        <v>108</v>
      </c>
      <c r="C908" t="s">
        <v>20</v>
      </c>
      <c r="D908" t="s">
        <v>20</v>
      </c>
      <c r="E908" s="38">
        <v>42681</v>
      </c>
      <c r="F908" t="s">
        <v>147</v>
      </c>
      <c r="G908" t="s">
        <v>20</v>
      </c>
      <c r="H908" t="s">
        <v>742</v>
      </c>
      <c r="I908" t="s">
        <v>147</v>
      </c>
      <c r="J908" t="b">
        <v>1</v>
      </c>
      <c r="K908" t="b">
        <v>1</v>
      </c>
      <c r="L908" t="b">
        <v>1</v>
      </c>
      <c r="M908" s="38">
        <v>42683</v>
      </c>
      <c r="N908">
        <v>0.33</v>
      </c>
      <c r="O908">
        <v>0</v>
      </c>
      <c r="P908">
        <v>0</v>
      </c>
      <c r="Q908">
        <v>0</v>
      </c>
    </row>
    <row r="909" spans="1:17" x14ac:dyDescent="0.3">
      <c r="A909" t="s">
        <v>1271</v>
      </c>
      <c r="B909" t="s">
        <v>120</v>
      </c>
      <c r="C909" t="s">
        <v>23</v>
      </c>
      <c r="D909" t="s">
        <v>23</v>
      </c>
      <c r="E909" s="38">
        <v>42686</v>
      </c>
      <c r="F909" t="s">
        <v>161</v>
      </c>
      <c r="G909" t="s">
        <v>23</v>
      </c>
      <c r="J909" t="b">
        <v>0</v>
      </c>
      <c r="K909" t="b">
        <v>1</v>
      </c>
      <c r="L909" t="b">
        <v>0</v>
      </c>
      <c r="M909" s="38">
        <v>42672</v>
      </c>
      <c r="N909">
        <v>1</v>
      </c>
      <c r="O909">
        <v>0</v>
      </c>
      <c r="P909">
        <v>0</v>
      </c>
      <c r="Q909">
        <v>0</v>
      </c>
    </row>
    <row r="910" spans="1:17" x14ac:dyDescent="0.3">
      <c r="A910" t="s">
        <v>1272</v>
      </c>
      <c r="D910" t="s">
        <v>26</v>
      </c>
      <c r="E910" s="38">
        <v>42677</v>
      </c>
      <c r="J910" t="b">
        <v>0</v>
      </c>
      <c r="K910" t="b">
        <v>1</v>
      </c>
      <c r="L910" t="b">
        <v>0</v>
      </c>
      <c r="N910">
        <v>1</v>
      </c>
      <c r="O910">
        <v>0</v>
      </c>
      <c r="P910">
        <v>0</v>
      </c>
      <c r="Q910">
        <v>0</v>
      </c>
    </row>
    <row r="911" spans="1:17" x14ac:dyDescent="0.3">
      <c r="A911" t="s">
        <v>1273</v>
      </c>
      <c r="B911" t="s">
        <v>89</v>
      </c>
      <c r="C911" t="s">
        <v>21</v>
      </c>
      <c r="D911" t="s">
        <v>21</v>
      </c>
      <c r="E911" s="38">
        <v>42679</v>
      </c>
      <c r="F911" t="s">
        <v>159</v>
      </c>
      <c r="G911" t="s">
        <v>21</v>
      </c>
      <c r="H911" t="s">
        <v>756</v>
      </c>
      <c r="I911" t="s">
        <v>159</v>
      </c>
      <c r="J911" t="b">
        <v>1</v>
      </c>
      <c r="K911" t="b">
        <v>0</v>
      </c>
      <c r="L911" t="b">
        <v>0</v>
      </c>
      <c r="N911">
        <v>0.5</v>
      </c>
      <c r="O911">
        <v>0</v>
      </c>
      <c r="P911">
        <v>0</v>
      </c>
      <c r="Q911">
        <v>0</v>
      </c>
    </row>
    <row r="912" spans="1:17" x14ac:dyDescent="0.3">
      <c r="A912" t="s">
        <v>514</v>
      </c>
      <c r="B912" t="s">
        <v>66</v>
      </c>
      <c r="C912" t="s">
        <v>25</v>
      </c>
      <c r="D912" t="s">
        <v>25</v>
      </c>
      <c r="E912" s="38">
        <v>42677</v>
      </c>
      <c r="F912" t="s">
        <v>156</v>
      </c>
      <c r="G912" t="s">
        <v>25</v>
      </c>
      <c r="H912" t="s">
        <v>760</v>
      </c>
      <c r="I912" t="s">
        <v>156</v>
      </c>
      <c r="J912" t="b">
        <v>1</v>
      </c>
      <c r="K912" t="b">
        <v>0</v>
      </c>
      <c r="L912" t="b">
        <v>0</v>
      </c>
      <c r="M912" s="38">
        <v>42684</v>
      </c>
      <c r="N912">
        <v>0.33</v>
      </c>
      <c r="O912">
        <v>0</v>
      </c>
      <c r="P912">
        <v>0</v>
      </c>
      <c r="Q912">
        <v>0</v>
      </c>
    </row>
    <row r="913" spans="1:17" x14ac:dyDescent="0.3">
      <c r="A913" t="s">
        <v>1274</v>
      </c>
      <c r="B913" t="s">
        <v>47</v>
      </c>
      <c r="C913" t="s">
        <v>20</v>
      </c>
      <c r="D913" t="s">
        <v>20</v>
      </c>
      <c r="E913" s="38">
        <v>42677</v>
      </c>
      <c r="F913" t="s">
        <v>64</v>
      </c>
      <c r="G913" t="s">
        <v>20</v>
      </c>
      <c r="H913" t="s">
        <v>742</v>
      </c>
      <c r="I913" t="s">
        <v>64</v>
      </c>
      <c r="J913" t="b">
        <v>1</v>
      </c>
      <c r="K913" t="b">
        <v>1</v>
      </c>
      <c r="L913" t="b">
        <v>1</v>
      </c>
      <c r="N913">
        <v>0.5</v>
      </c>
      <c r="O913">
        <v>0</v>
      </c>
      <c r="P913">
        <v>0</v>
      </c>
      <c r="Q913">
        <v>0</v>
      </c>
    </row>
    <row r="914" spans="1:17" x14ac:dyDescent="0.3">
      <c r="A914" t="s">
        <v>520</v>
      </c>
      <c r="B914" t="s">
        <v>521</v>
      </c>
      <c r="D914" t="s">
        <v>26</v>
      </c>
      <c r="E914" s="38">
        <v>42678</v>
      </c>
      <c r="F914" t="s">
        <v>158</v>
      </c>
      <c r="G914" t="s">
        <v>23</v>
      </c>
      <c r="H914" t="s">
        <v>749</v>
      </c>
      <c r="I914" t="s">
        <v>158</v>
      </c>
      <c r="J914" t="b">
        <v>1</v>
      </c>
      <c r="K914" t="b">
        <v>0</v>
      </c>
      <c r="L914" t="b">
        <v>0</v>
      </c>
      <c r="M914" s="38">
        <v>42678</v>
      </c>
      <c r="N914">
        <v>0.5</v>
      </c>
      <c r="O914">
        <v>1</v>
      </c>
      <c r="P914">
        <v>0</v>
      </c>
      <c r="Q914">
        <v>0</v>
      </c>
    </row>
    <row r="915" spans="1:17" x14ac:dyDescent="0.3">
      <c r="A915" t="s">
        <v>1275</v>
      </c>
      <c r="B915" t="s">
        <v>127</v>
      </c>
      <c r="C915" t="s">
        <v>21</v>
      </c>
      <c r="D915" t="s">
        <v>21</v>
      </c>
      <c r="E915" s="38">
        <v>42679</v>
      </c>
      <c r="F915" t="s">
        <v>162</v>
      </c>
      <c r="G915" t="s">
        <v>21</v>
      </c>
      <c r="H915" t="s">
        <v>760</v>
      </c>
      <c r="I915" t="s">
        <v>162</v>
      </c>
      <c r="J915" t="b">
        <v>0</v>
      </c>
      <c r="K915" t="b">
        <v>0</v>
      </c>
      <c r="L915" t="b">
        <v>0</v>
      </c>
      <c r="N915">
        <v>1</v>
      </c>
      <c r="O915">
        <v>0</v>
      </c>
      <c r="P915">
        <v>0</v>
      </c>
      <c r="Q915">
        <v>0</v>
      </c>
    </row>
    <row r="916" spans="1:17" x14ac:dyDescent="0.3">
      <c r="A916" t="s">
        <v>1276</v>
      </c>
      <c r="B916" t="s">
        <v>41</v>
      </c>
      <c r="C916" t="s">
        <v>25</v>
      </c>
      <c r="D916" t="s">
        <v>25</v>
      </c>
      <c r="E916" s="38">
        <v>42675</v>
      </c>
      <c r="F916" t="s">
        <v>157</v>
      </c>
      <c r="G916" t="s">
        <v>25</v>
      </c>
      <c r="H916" t="s">
        <v>762</v>
      </c>
      <c r="I916" t="s">
        <v>157</v>
      </c>
      <c r="J916" t="b">
        <v>1</v>
      </c>
      <c r="K916" t="b">
        <v>0</v>
      </c>
      <c r="L916" t="b">
        <v>0</v>
      </c>
      <c r="N916">
        <v>1</v>
      </c>
      <c r="O916">
        <v>0</v>
      </c>
      <c r="P916">
        <v>0</v>
      </c>
      <c r="Q916">
        <v>0</v>
      </c>
    </row>
    <row r="917" spans="1:17" x14ac:dyDescent="0.3">
      <c r="A917" t="s">
        <v>1277</v>
      </c>
      <c r="B917" t="s">
        <v>62</v>
      </c>
      <c r="C917" t="s">
        <v>21</v>
      </c>
      <c r="D917" t="s">
        <v>21</v>
      </c>
      <c r="E917" s="38">
        <v>42678</v>
      </c>
      <c r="J917" t="b">
        <v>1</v>
      </c>
      <c r="K917" t="b">
        <v>1</v>
      </c>
      <c r="L917" t="b">
        <v>0</v>
      </c>
      <c r="N917">
        <v>1</v>
      </c>
      <c r="O917">
        <v>0</v>
      </c>
      <c r="P917">
        <v>0</v>
      </c>
      <c r="Q917">
        <v>0</v>
      </c>
    </row>
    <row r="918" spans="1:17" x14ac:dyDescent="0.3">
      <c r="A918" t="s">
        <v>559</v>
      </c>
      <c r="B918" t="s">
        <v>97</v>
      </c>
      <c r="C918" t="s">
        <v>20</v>
      </c>
      <c r="D918" t="s">
        <v>20</v>
      </c>
      <c r="E918" s="38">
        <v>42681</v>
      </c>
      <c r="F918" t="s">
        <v>149</v>
      </c>
      <c r="G918" t="s">
        <v>20</v>
      </c>
      <c r="H918" t="s">
        <v>742</v>
      </c>
      <c r="J918" t="b">
        <v>1</v>
      </c>
      <c r="K918" t="b">
        <v>0</v>
      </c>
      <c r="L918" t="b">
        <v>1</v>
      </c>
      <c r="M918" s="38">
        <v>42678</v>
      </c>
      <c r="N918">
        <v>0.33</v>
      </c>
      <c r="O918">
        <v>0</v>
      </c>
      <c r="P918">
        <v>0</v>
      </c>
      <c r="Q918">
        <v>0</v>
      </c>
    </row>
    <row r="919" spans="1:17" x14ac:dyDescent="0.3">
      <c r="A919" t="s">
        <v>1278</v>
      </c>
      <c r="B919" t="s">
        <v>118</v>
      </c>
      <c r="C919" t="s">
        <v>22</v>
      </c>
      <c r="D919" t="s">
        <v>26</v>
      </c>
      <c r="E919" s="38">
        <v>42681</v>
      </c>
      <c r="J919" t="b">
        <v>0</v>
      </c>
      <c r="K919" t="b">
        <v>1</v>
      </c>
      <c r="L919" t="b">
        <v>0</v>
      </c>
      <c r="N919">
        <v>1</v>
      </c>
      <c r="O919">
        <v>0</v>
      </c>
      <c r="P919">
        <v>0</v>
      </c>
      <c r="Q919">
        <v>0</v>
      </c>
    </row>
    <row r="920" spans="1:17" x14ac:dyDescent="0.3">
      <c r="A920" t="s">
        <v>1225</v>
      </c>
      <c r="B920" t="s">
        <v>108</v>
      </c>
      <c r="C920" t="s">
        <v>20</v>
      </c>
      <c r="D920" t="s">
        <v>23</v>
      </c>
      <c r="E920" s="38">
        <v>42684</v>
      </c>
      <c r="F920" t="s">
        <v>140</v>
      </c>
      <c r="G920" t="s">
        <v>20</v>
      </c>
      <c r="H920" t="s">
        <v>760</v>
      </c>
      <c r="I920" t="s">
        <v>140</v>
      </c>
      <c r="J920" t="b">
        <v>0</v>
      </c>
      <c r="K920" t="b">
        <v>1</v>
      </c>
      <c r="L920" t="b">
        <v>1</v>
      </c>
      <c r="N920">
        <v>0.5</v>
      </c>
      <c r="O920">
        <v>0</v>
      </c>
      <c r="P920">
        <v>0</v>
      </c>
      <c r="Q920">
        <v>0</v>
      </c>
    </row>
    <row r="921" spans="1:17" x14ac:dyDescent="0.3">
      <c r="A921" t="s">
        <v>1279</v>
      </c>
      <c r="B921" t="s">
        <v>78</v>
      </c>
      <c r="C921" t="s">
        <v>20</v>
      </c>
      <c r="D921" t="s">
        <v>20</v>
      </c>
      <c r="E921" s="38">
        <v>42679</v>
      </c>
      <c r="F921" t="s">
        <v>152</v>
      </c>
      <c r="G921" t="s">
        <v>20</v>
      </c>
      <c r="H921" t="s">
        <v>756</v>
      </c>
      <c r="I921" t="s">
        <v>152</v>
      </c>
      <c r="J921" t="b">
        <v>0</v>
      </c>
      <c r="K921" t="b">
        <v>0</v>
      </c>
      <c r="L921" t="b">
        <v>0</v>
      </c>
      <c r="N921">
        <v>1</v>
      </c>
      <c r="O921">
        <v>0</v>
      </c>
      <c r="P921">
        <v>0</v>
      </c>
      <c r="Q921">
        <v>0</v>
      </c>
    </row>
    <row r="922" spans="1:17" x14ac:dyDescent="0.3">
      <c r="A922" t="s">
        <v>1138</v>
      </c>
      <c r="B922" t="s">
        <v>478</v>
      </c>
      <c r="C922" t="s">
        <v>22</v>
      </c>
      <c r="D922" t="s">
        <v>22</v>
      </c>
      <c r="E922" s="38">
        <v>42683</v>
      </c>
      <c r="F922" t="s">
        <v>172</v>
      </c>
      <c r="G922" t="s">
        <v>22</v>
      </c>
      <c r="H922" t="s">
        <v>742</v>
      </c>
      <c r="I922" t="s">
        <v>172</v>
      </c>
      <c r="J922" t="b">
        <v>0</v>
      </c>
      <c r="K922" t="b">
        <v>1</v>
      </c>
      <c r="L922" t="b">
        <v>1</v>
      </c>
      <c r="M922" s="38">
        <v>42663</v>
      </c>
      <c r="N922">
        <v>0.5</v>
      </c>
      <c r="O922">
        <v>0</v>
      </c>
      <c r="P922">
        <v>0</v>
      </c>
      <c r="Q922">
        <v>0</v>
      </c>
    </row>
    <row r="923" spans="1:17" x14ac:dyDescent="0.3">
      <c r="A923" t="s">
        <v>1280</v>
      </c>
      <c r="B923" t="s">
        <v>1252</v>
      </c>
      <c r="C923" t="s">
        <v>23</v>
      </c>
      <c r="D923" t="s">
        <v>23</v>
      </c>
      <c r="E923" s="38">
        <v>42683</v>
      </c>
      <c r="H923" t="s">
        <v>769</v>
      </c>
      <c r="I923" t="s">
        <v>265</v>
      </c>
      <c r="J923" t="b">
        <v>0</v>
      </c>
      <c r="K923" t="b">
        <v>1</v>
      </c>
      <c r="L923" t="b">
        <v>0</v>
      </c>
      <c r="N923">
        <v>0.5</v>
      </c>
      <c r="O923">
        <v>0</v>
      </c>
      <c r="P923">
        <v>0</v>
      </c>
      <c r="Q923">
        <v>0</v>
      </c>
    </row>
    <row r="924" spans="1:17" x14ac:dyDescent="0.3">
      <c r="A924" t="s">
        <v>719</v>
      </c>
      <c r="D924" t="s">
        <v>22</v>
      </c>
      <c r="E924" s="38">
        <v>42677</v>
      </c>
      <c r="F924" t="s">
        <v>142</v>
      </c>
      <c r="G924" t="s">
        <v>22</v>
      </c>
      <c r="H924" t="s">
        <v>749</v>
      </c>
      <c r="I924" t="s">
        <v>142</v>
      </c>
      <c r="J924" t="b">
        <v>1</v>
      </c>
      <c r="K924" t="b">
        <v>0</v>
      </c>
      <c r="L924" t="b">
        <v>0</v>
      </c>
      <c r="M924" s="38">
        <v>42677</v>
      </c>
      <c r="N924">
        <v>1</v>
      </c>
      <c r="O924">
        <v>1</v>
      </c>
      <c r="P924">
        <v>0</v>
      </c>
      <c r="Q924">
        <v>0</v>
      </c>
    </row>
    <row r="925" spans="1:17" x14ac:dyDescent="0.3">
      <c r="A925" t="s">
        <v>671</v>
      </c>
      <c r="B925" t="s">
        <v>93</v>
      </c>
      <c r="C925" t="s">
        <v>23</v>
      </c>
      <c r="D925" t="s">
        <v>23</v>
      </c>
      <c r="E925" s="38">
        <v>42675</v>
      </c>
      <c r="F925" t="s">
        <v>171</v>
      </c>
      <c r="G925" t="s">
        <v>23</v>
      </c>
      <c r="H925" t="s">
        <v>750</v>
      </c>
      <c r="I925" t="s">
        <v>171</v>
      </c>
      <c r="J925" t="b">
        <v>1</v>
      </c>
      <c r="K925" t="b">
        <v>0</v>
      </c>
      <c r="L925" t="b">
        <v>0</v>
      </c>
      <c r="M925" s="38">
        <v>42675</v>
      </c>
      <c r="N925">
        <v>0.5</v>
      </c>
      <c r="O925">
        <v>1</v>
      </c>
      <c r="P925">
        <v>0</v>
      </c>
      <c r="Q925">
        <v>1</v>
      </c>
    </row>
    <row r="926" spans="1:17" x14ac:dyDescent="0.3">
      <c r="A926" t="s">
        <v>867</v>
      </c>
      <c r="D926" t="s">
        <v>23</v>
      </c>
      <c r="E926" s="38">
        <v>42683</v>
      </c>
      <c r="H926" t="s">
        <v>742</v>
      </c>
      <c r="I926" t="s">
        <v>302</v>
      </c>
      <c r="J926" t="b">
        <v>0</v>
      </c>
      <c r="K926" t="b">
        <v>1</v>
      </c>
      <c r="L926" t="b">
        <v>1</v>
      </c>
      <c r="N926">
        <v>0.5</v>
      </c>
      <c r="O926">
        <v>0</v>
      </c>
      <c r="P926">
        <v>0</v>
      </c>
      <c r="Q926">
        <v>0</v>
      </c>
    </row>
    <row r="927" spans="1:17" x14ac:dyDescent="0.3">
      <c r="A927" t="s">
        <v>363</v>
      </c>
      <c r="B927" t="s">
        <v>99</v>
      </c>
      <c r="C927" t="s">
        <v>24</v>
      </c>
      <c r="D927" t="s">
        <v>21</v>
      </c>
      <c r="E927" s="38">
        <v>42682</v>
      </c>
      <c r="F927" t="s">
        <v>159</v>
      </c>
      <c r="G927" t="s">
        <v>21</v>
      </c>
      <c r="H927" t="s">
        <v>771</v>
      </c>
      <c r="I927" t="s">
        <v>251</v>
      </c>
      <c r="J927" t="b">
        <v>1</v>
      </c>
      <c r="K927" t="b">
        <v>1</v>
      </c>
      <c r="L927" t="b">
        <v>1</v>
      </c>
      <c r="M927" s="38">
        <v>42682</v>
      </c>
      <c r="N927">
        <v>0.5</v>
      </c>
      <c r="O927">
        <v>1</v>
      </c>
      <c r="P927">
        <v>0</v>
      </c>
      <c r="Q927">
        <v>0</v>
      </c>
    </row>
    <row r="928" spans="1:17" x14ac:dyDescent="0.3">
      <c r="A928" t="s">
        <v>821</v>
      </c>
      <c r="B928" t="s">
        <v>147</v>
      </c>
      <c r="D928" t="s">
        <v>20</v>
      </c>
      <c r="E928" s="38">
        <v>42684</v>
      </c>
      <c r="F928" t="s">
        <v>147</v>
      </c>
      <c r="G928" t="s">
        <v>20</v>
      </c>
      <c r="H928" t="s">
        <v>742</v>
      </c>
      <c r="I928" t="s">
        <v>147</v>
      </c>
      <c r="J928" t="b">
        <v>1</v>
      </c>
      <c r="K928" t="b">
        <v>1</v>
      </c>
      <c r="L928" t="b">
        <v>1</v>
      </c>
      <c r="N928">
        <v>0.33</v>
      </c>
      <c r="O928">
        <v>0</v>
      </c>
      <c r="P928">
        <v>0</v>
      </c>
      <c r="Q928">
        <v>0</v>
      </c>
    </row>
    <row r="929" spans="1:17" x14ac:dyDescent="0.3">
      <c r="A929" t="s">
        <v>444</v>
      </c>
      <c r="B929" t="s">
        <v>68</v>
      </c>
      <c r="C929" t="s">
        <v>25</v>
      </c>
      <c r="D929" t="s">
        <v>25</v>
      </c>
      <c r="E929" s="38">
        <v>42685</v>
      </c>
      <c r="F929" t="s">
        <v>157</v>
      </c>
      <c r="G929" t="s">
        <v>25</v>
      </c>
      <c r="H929" t="s">
        <v>746</v>
      </c>
      <c r="I929" t="s">
        <v>136</v>
      </c>
      <c r="J929" t="b">
        <v>0</v>
      </c>
      <c r="K929" t="b">
        <v>0</v>
      </c>
      <c r="L929" t="b">
        <v>0</v>
      </c>
      <c r="M929" s="38">
        <v>42685</v>
      </c>
      <c r="N929">
        <v>1</v>
      </c>
      <c r="O929">
        <v>1</v>
      </c>
      <c r="P929">
        <v>1</v>
      </c>
      <c r="Q929">
        <v>1</v>
      </c>
    </row>
    <row r="930" spans="1:17" x14ac:dyDescent="0.3">
      <c r="A930" t="s">
        <v>675</v>
      </c>
      <c r="D930" t="s">
        <v>22</v>
      </c>
      <c r="E930" s="38">
        <v>42686</v>
      </c>
      <c r="F930" t="s">
        <v>135</v>
      </c>
      <c r="G930" t="s">
        <v>22</v>
      </c>
      <c r="H930" t="s">
        <v>746</v>
      </c>
      <c r="I930" t="s">
        <v>135</v>
      </c>
      <c r="J930" t="b">
        <v>1</v>
      </c>
      <c r="K930" t="b">
        <v>0</v>
      </c>
      <c r="L930" t="b">
        <v>0</v>
      </c>
      <c r="M930" s="38">
        <v>42686</v>
      </c>
      <c r="N930">
        <v>1</v>
      </c>
      <c r="O930">
        <v>1</v>
      </c>
      <c r="P930">
        <v>1</v>
      </c>
      <c r="Q930">
        <v>1</v>
      </c>
    </row>
    <row r="931" spans="1:17" x14ac:dyDescent="0.3">
      <c r="A931" t="s">
        <v>345</v>
      </c>
      <c r="D931" t="s">
        <v>22</v>
      </c>
      <c r="E931" s="38">
        <v>42658</v>
      </c>
      <c r="F931" t="s">
        <v>135</v>
      </c>
      <c r="G931" t="s">
        <v>22</v>
      </c>
      <c r="H931" t="s">
        <v>742</v>
      </c>
      <c r="I931" t="s">
        <v>318</v>
      </c>
      <c r="J931" t="b">
        <v>1</v>
      </c>
      <c r="K931" t="b">
        <v>1</v>
      </c>
      <c r="L931" t="b">
        <v>1</v>
      </c>
      <c r="M931" s="38">
        <v>42679</v>
      </c>
      <c r="N931">
        <v>0.2</v>
      </c>
      <c r="O931">
        <v>0</v>
      </c>
      <c r="P931">
        <v>0</v>
      </c>
      <c r="Q931">
        <v>0</v>
      </c>
    </row>
    <row r="932" spans="1:17" x14ac:dyDescent="0.3">
      <c r="A932" t="s">
        <v>650</v>
      </c>
      <c r="B932" t="s">
        <v>120</v>
      </c>
      <c r="C932" t="s">
        <v>23</v>
      </c>
      <c r="D932" t="s">
        <v>23</v>
      </c>
      <c r="E932" s="38">
        <v>42676</v>
      </c>
      <c r="F932" t="s">
        <v>141</v>
      </c>
      <c r="G932" t="s">
        <v>23</v>
      </c>
      <c r="H932" t="s">
        <v>749</v>
      </c>
      <c r="I932" t="s">
        <v>141</v>
      </c>
      <c r="J932" t="b">
        <v>1</v>
      </c>
      <c r="K932" t="b">
        <v>0</v>
      </c>
      <c r="L932" t="b">
        <v>0</v>
      </c>
      <c r="M932" s="38">
        <v>42676</v>
      </c>
      <c r="N932">
        <v>0.5</v>
      </c>
      <c r="O932">
        <v>1</v>
      </c>
      <c r="P932">
        <v>0</v>
      </c>
      <c r="Q932">
        <v>0</v>
      </c>
    </row>
    <row r="933" spans="1:17" x14ac:dyDescent="0.3">
      <c r="A933" t="s">
        <v>1281</v>
      </c>
      <c r="B933" t="s">
        <v>95</v>
      </c>
      <c r="C933" t="s">
        <v>23</v>
      </c>
      <c r="D933" t="s">
        <v>23</v>
      </c>
      <c r="E933" s="38">
        <v>42681</v>
      </c>
      <c r="F933" t="s">
        <v>171</v>
      </c>
      <c r="G933" t="s">
        <v>23</v>
      </c>
      <c r="H933" t="s">
        <v>760</v>
      </c>
      <c r="I933" t="s">
        <v>171</v>
      </c>
      <c r="J933" t="b">
        <v>1</v>
      </c>
      <c r="K933" t="b">
        <v>0</v>
      </c>
      <c r="L933" t="b">
        <v>0</v>
      </c>
      <c r="N933">
        <v>1</v>
      </c>
      <c r="O933">
        <v>0</v>
      </c>
      <c r="P933">
        <v>0</v>
      </c>
      <c r="Q933">
        <v>0</v>
      </c>
    </row>
    <row r="934" spans="1:17" x14ac:dyDescent="0.3">
      <c r="A934" t="s">
        <v>695</v>
      </c>
      <c r="B934" t="s">
        <v>114</v>
      </c>
      <c r="C934" t="s">
        <v>23</v>
      </c>
      <c r="D934" t="s">
        <v>23</v>
      </c>
      <c r="E934" s="38">
        <v>42675</v>
      </c>
      <c r="F934" t="s">
        <v>141</v>
      </c>
      <c r="G934" t="s">
        <v>23</v>
      </c>
      <c r="H934" t="s">
        <v>746</v>
      </c>
      <c r="I934" t="s">
        <v>141</v>
      </c>
      <c r="J934" t="b">
        <v>1</v>
      </c>
      <c r="K934" t="b">
        <v>0</v>
      </c>
      <c r="L934" t="b">
        <v>0</v>
      </c>
      <c r="M934" s="38">
        <v>42675</v>
      </c>
      <c r="N934">
        <v>1</v>
      </c>
      <c r="O934">
        <v>1</v>
      </c>
      <c r="P934">
        <v>1</v>
      </c>
      <c r="Q934">
        <v>1</v>
      </c>
    </row>
    <row r="935" spans="1:17" x14ac:dyDescent="0.3">
      <c r="A935" t="s">
        <v>772</v>
      </c>
      <c r="B935" t="s">
        <v>101</v>
      </c>
      <c r="C935" t="s">
        <v>20</v>
      </c>
      <c r="D935" t="s">
        <v>20</v>
      </c>
      <c r="E935" s="38">
        <v>42679</v>
      </c>
      <c r="F935" t="s">
        <v>64</v>
      </c>
      <c r="G935" t="s">
        <v>20</v>
      </c>
      <c r="H935" t="s">
        <v>762</v>
      </c>
      <c r="I935" t="s">
        <v>64</v>
      </c>
      <c r="J935" t="b">
        <v>0</v>
      </c>
      <c r="K935" t="b">
        <v>0</v>
      </c>
      <c r="L935" t="b">
        <v>0</v>
      </c>
      <c r="N935">
        <v>0.33</v>
      </c>
      <c r="O935">
        <v>0</v>
      </c>
      <c r="P935">
        <v>0</v>
      </c>
      <c r="Q935">
        <v>0</v>
      </c>
    </row>
    <row r="936" spans="1:17" x14ac:dyDescent="0.3">
      <c r="A936" t="s">
        <v>427</v>
      </c>
      <c r="B936" t="s">
        <v>73</v>
      </c>
      <c r="C936" t="s">
        <v>20</v>
      </c>
      <c r="D936" t="s">
        <v>20</v>
      </c>
      <c r="E936" s="38">
        <v>42681</v>
      </c>
      <c r="F936" t="s">
        <v>149</v>
      </c>
      <c r="G936" t="s">
        <v>20</v>
      </c>
      <c r="H936" t="s">
        <v>742</v>
      </c>
      <c r="I936" t="s">
        <v>149</v>
      </c>
      <c r="J936" t="b">
        <v>1</v>
      </c>
      <c r="K936" t="b">
        <v>1</v>
      </c>
      <c r="L936" t="b">
        <v>1</v>
      </c>
      <c r="M936" s="38">
        <v>42681</v>
      </c>
      <c r="N936">
        <v>0.5</v>
      </c>
      <c r="O936">
        <v>0</v>
      </c>
      <c r="P936">
        <v>0</v>
      </c>
      <c r="Q936">
        <v>0</v>
      </c>
    </row>
    <row r="937" spans="1:17" x14ac:dyDescent="0.3">
      <c r="A937" t="s">
        <v>725</v>
      </c>
      <c r="B937" t="s">
        <v>104</v>
      </c>
      <c r="C937" t="s">
        <v>22</v>
      </c>
      <c r="D937" t="s">
        <v>26</v>
      </c>
      <c r="E937" s="38">
        <v>42677</v>
      </c>
      <c r="F937" t="s">
        <v>166</v>
      </c>
      <c r="G937" t="s">
        <v>26</v>
      </c>
      <c r="H937" t="s">
        <v>858</v>
      </c>
      <c r="I937" t="s">
        <v>166</v>
      </c>
      <c r="J937" t="b">
        <v>1</v>
      </c>
      <c r="K937" t="b">
        <v>0</v>
      </c>
      <c r="L937" t="b">
        <v>0</v>
      </c>
      <c r="M937" s="38">
        <v>42677</v>
      </c>
      <c r="N937">
        <v>1</v>
      </c>
      <c r="O937">
        <v>1</v>
      </c>
      <c r="P937">
        <v>0</v>
      </c>
      <c r="Q937">
        <v>0</v>
      </c>
    </row>
    <row r="938" spans="1:17" x14ac:dyDescent="0.3">
      <c r="A938" t="s">
        <v>1282</v>
      </c>
      <c r="B938" t="s">
        <v>77</v>
      </c>
      <c r="C938" t="s">
        <v>20</v>
      </c>
      <c r="D938" t="s">
        <v>20</v>
      </c>
      <c r="E938" s="38">
        <v>42677</v>
      </c>
      <c r="F938" t="s">
        <v>147</v>
      </c>
      <c r="G938" t="s">
        <v>20</v>
      </c>
      <c r="J938" t="b">
        <v>0</v>
      </c>
      <c r="K938" t="b">
        <v>1</v>
      </c>
      <c r="L938" t="b">
        <v>0</v>
      </c>
      <c r="N938">
        <v>1</v>
      </c>
      <c r="O938">
        <v>0</v>
      </c>
      <c r="P938">
        <v>0</v>
      </c>
      <c r="Q938">
        <v>0</v>
      </c>
    </row>
    <row r="939" spans="1:17" x14ac:dyDescent="0.3">
      <c r="A939" t="s">
        <v>1283</v>
      </c>
      <c r="D939" t="s">
        <v>21</v>
      </c>
      <c r="E939" s="38">
        <v>42677</v>
      </c>
      <c r="F939" t="s">
        <v>145</v>
      </c>
      <c r="G939" t="s">
        <v>21</v>
      </c>
      <c r="H939" t="s">
        <v>762</v>
      </c>
      <c r="I939" t="s">
        <v>145</v>
      </c>
      <c r="J939" t="b">
        <v>1</v>
      </c>
      <c r="K939" t="b">
        <v>0</v>
      </c>
      <c r="L939" t="b">
        <v>0</v>
      </c>
      <c r="N939">
        <v>1</v>
      </c>
      <c r="O939">
        <v>0</v>
      </c>
      <c r="P939">
        <v>0</v>
      </c>
      <c r="Q939">
        <v>0</v>
      </c>
    </row>
    <row r="940" spans="1:17" x14ac:dyDescent="0.3">
      <c r="A940" t="s">
        <v>599</v>
      </c>
      <c r="B940" t="s">
        <v>77</v>
      </c>
      <c r="C940" t="s">
        <v>20</v>
      </c>
      <c r="D940" t="s">
        <v>20</v>
      </c>
      <c r="E940" s="38">
        <v>42683</v>
      </c>
      <c r="J940" t="b">
        <v>0</v>
      </c>
      <c r="K940" t="b">
        <v>1</v>
      </c>
      <c r="L940" t="b">
        <v>1</v>
      </c>
      <c r="M940" s="38">
        <v>42690</v>
      </c>
      <c r="N940">
        <v>0.2</v>
      </c>
      <c r="O940">
        <v>0</v>
      </c>
      <c r="P940">
        <v>0</v>
      </c>
      <c r="Q940">
        <v>0</v>
      </c>
    </row>
    <row r="941" spans="1:17" x14ac:dyDescent="0.3">
      <c r="A941" t="s">
        <v>610</v>
      </c>
      <c r="B941" t="s">
        <v>74</v>
      </c>
      <c r="C941" t="s">
        <v>20</v>
      </c>
      <c r="D941" t="s">
        <v>20</v>
      </c>
      <c r="E941" s="38">
        <v>42684</v>
      </c>
      <c r="F941" t="s">
        <v>64</v>
      </c>
      <c r="G941" t="s">
        <v>20</v>
      </c>
      <c r="H941" t="s">
        <v>756</v>
      </c>
      <c r="I941" t="s">
        <v>265</v>
      </c>
      <c r="J941" t="b">
        <v>0</v>
      </c>
      <c r="K941" t="b">
        <v>1</v>
      </c>
      <c r="L941" t="b">
        <v>0</v>
      </c>
      <c r="M941" s="38">
        <v>42677</v>
      </c>
      <c r="N941">
        <v>0.33</v>
      </c>
      <c r="O941">
        <v>0</v>
      </c>
      <c r="P941">
        <v>0</v>
      </c>
      <c r="Q941">
        <v>0</v>
      </c>
    </row>
    <row r="942" spans="1:17" x14ac:dyDescent="0.3">
      <c r="A942" t="s">
        <v>396</v>
      </c>
      <c r="D942" t="s">
        <v>22</v>
      </c>
      <c r="E942" s="38">
        <v>42683</v>
      </c>
      <c r="F942" t="s">
        <v>150</v>
      </c>
      <c r="G942" t="s">
        <v>22</v>
      </c>
      <c r="H942" t="s">
        <v>750</v>
      </c>
      <c r="I942" t="s">
        <v>150</v>
      </c>
      <c r="J942" t="b">
        <v>1</v>
      </c>
      <c r="K942" t="b">
        <v>0</v>
      </c>
      <c r="L942" t="b">
        <v>0</v>
      </c>
      <c r="M942" s="38">
        <v>42683</v>
      </c>
      <c r="N942">
        <v>0.25</v>
      </c>
      <c r="O942">
        <v>1</v>
      </c>
      <c r="P942">
        <v>0</v>
      </c>
      <c r="Q942">
        <v>1</v>
      </c>
    </row>
    <row r="943" spans="1:17" x14ac:dyDescent="0.3">
      <c r="A943" t="s">
        <v>515</v>
      </c>
      <c r="B943" t="s">
        <v>119</v>
      </c>
      <c r="C943" t="s">
        <v>26</v>
      </c>
      <c r="D943" t="s">
        <v>26</v>
      </c>
      <c r="E943" s="38">
        <v>42679</v>
      </c>
      <c r="F943" t="s">
        <v>166</v>
      </c>
      <c r="G943" t="s">
        <v>26</v>
      </c>
      <c r="H943" t="s">
        <v>742</v>
      </c>
      <c r="J943" t="b">
        <v>0</v>
      </c>
      <c r="K943" t="b">
        <v>1</v>
      </c>
      <c r="L943" t="b">
        <v>1</v>
      </c>
      <c r="M943" s="38">
        <v>42679</v>
      </c>
      <c r="N943">
        <v>0.14000000000000001</v>
      </c>
      <c r="O943">
        <v>0</v>
      </c>
      <c r="P943">
        <v>0</v>
      </c>
      <c r="Q943">
        <v>0</v>
      </c>
    </row>
    <row r="944" spans="1:17" x14ac:dyDescent="0.3">
      <c r="A944" t="s">
        <v>515</v>
      </c>
      <c r="B944" t="s">
        <v>119</v>
      </c>
      <c r="C944" t="s">
        <v>26</v>
      </c>
      <c r="D944" t="s">
        <v>26</v>
      </c>
      <c r="E944" s="38">
        <v>42679</v>
      </c>
      <c r="F944" t="s">
        <v>166</v>
      </c>
      <c r="G944" t="s">
        <v>26</v>
      </c>
      <c r="H944" t="s">
        <v>746</v>
      </c>
      <c r="I944" t="s">
        <v>166</v>
      </c>
      <c r="J944" t="b">
        <v>1</v>
      </c>
      <c r="K944" t="b">
        <v>0</v>
      </c>
      <c r="L944" t="b">
        <v>0</v>
      </c>
      <c r="M944" s="38">
        <v>42679</v>
      </c>
      <c r="N944">
        <v>0.14000000000000001</v>
      </c>
      <c r="O944">
        <v>1</v>
      </c>
      <c r="P944">
        <v>1</v>
      </c>
      <c r="Q944">
        <v>1</v>
      </c>
    </row>
    <row r="945" spans="1:17" x14ac:dyDescent="0.3">
      <c r="A945" t="s">
        <v>1257</v>
      </c>
      <c r="B945" t="s">
        <v>112</v>
      </c>
      <c r="C945" t="s">
        <v>23</v>
      </c>
      <c r="D945" t="s">
        <v>23</v>
      </c>
      <c r="E945" s="38">
        <v>42681</v>
      </c>
      <c r="F945" t="s">
        <v>148</v>
      </c>
      <c r="G945" t="s">
        <v>23</v>
      </c>
      <c r="H945" t="s">
        <v>762</v>
      </c>
      <c r="I945" t="s">
        <v>148</v>
      </c>
      <c r="J945" t="b">
        <v>0</v>
      </c>
      <c r="K945" t="b">
        <v>1</v>
      </c>
      <c r="L945" t="b">
        <v>0</v>
      </c>
      <c r="M945" s="38">
        <v>42670</v>
      </c>
      <c r="N945">
        <v>0.2</v>
      </c>
      <c r="O945">
        <v>0</v>
      </c>
      <c r="P945">
        <v>0</v>
      </c>
      <c r="Q945">
        <v>0</v>
      </c>
    </row>
    <row r="946" spans="1:17" x14ac:dyDescent="0.3">
      <c r="A946" t="s">
        <v>1094</v>
      </c>
      <c r="B946" t="s">
        <v>129</v>
      </c>
      <c r="C946" t="s">
        <v>20</v>
      </c>
      <c r="D946" t="s">
        <v>20</v>
      </c>
      <c r="E946" s="38">
        <v>42681</v>
      </c>
      <c r="F946" t="s">
        <v>140</v>
      </c>
      <c r="G946" t="s">
        <v>20</v>
      </c>
      <c r="H946" t="s">
        <v>754</v>
      </c>
      <c r="I946" t="s">
        <v>140</v>
      </c>
      <c r="J946" t="b">
        <v>0</v>
      </c>
      <c r="K946" t="b">
        <v>1</v>
      </c>
      <c r="L946" t="b">
        <v>0</v>
      </c>
      <c r="N946">
        <v>0.5</v>
      </c>
      <c r="O946">
        <v>0</v>
      </c>
      <c r="P946">
        <v>0</v>
      </c>
      <c r="Q946">
        <v>0</v>
      </c>
    </row>
    <row r="947" spans="1:17" x14ac:dyDescent="0.3">
      <c r="A947" t="s">
        <v>597</v>
      </c>
      <c r="B947" t="s">
        <v>132</v>
      </c>
      <c r="C947" t="s">
        <v>20</v>
      </c>
      <c r="D947" t="s">
        <v>20</v>
      </c>
      <c r="E947" s="38">
        <v>42684</v>
      </c>
      <c r="H947" t="s">
        <v>742</v>
      </c>
      <c r="I947" t="s">
        <v>265</v>
      </c>
      <c r="J947" t="b">
        <v>1</v>
      </c>
      <c r="K947" t="b">
        <v>1</v>
      </c>
      <c r="L947" t="b">
        <v>1</v>
      </c>
      <c r="M947" s="38">
        <v>42684</v>
      </c>
      <c r="N947">
        <v>0.5</v>
      </c>
      <c r="O947">
        <v>0</v>
      </c>
      <c r="P947">
        <v>0</v>
      </c>
      <c r="Q947">
        <v>0</v>
      </c>
    </row>
    <row r="948" spans="1:17" x14ac:dyDescent="0.3">
      <c r="A948" t="s">
        <v>723</v>
      </c>
      <c r="B948" t="s">
        <v>97</v>
      </c>
      <c r="C948" t="s">
        <v>20</v>
      </c>
      <c r="D948" t="s">
        <v>20</v>
      </c>
      <c r="E948" s="38">
        <v>42676</v>
      </c>
      <c r="F948" t="s">
        <v>149</v>
      </c>
      <c r="G948" t="s">
        <v>20</v>
      </c>
      <c r="H948" t="s">
        <v>750</v>
      </c>
      <c r="I948" t="s">
        <v>149</v>
      </c>
      <c r="J948" t="b">
        <v>1</v>
      </c>
      <c r="K948" t="b">
        <v>0</v>
      </c>
      <c r="L948" t="b">
        <v>0</v>
      </c>
      <c r="M948" s="38">
        <v>42676</v>
      </c>
      <c r="N948">
        <v>1</v>
      </c>
      <c r="O948">
        <v>1</v>
      </c>
      <c r="P948">
        <v>0</v>
      </c>
      <c r="Q948">
        <v>1</v>
      </c>
    </row>
    <row r="949" spans="1:17" x14ac:dyDescent="0.3">
      <c r="A949" t="s">
        <v>1240</v>
      </c>
      <c r="B949" t="s">
        <v>115</v>
      </c>
      <c r="C949" t="s">
        <v>22</v>
      </c>
      <c r="D949" t="s">
        <v>26</v>
      </c>
      <c r="E949" s="38">
        <v>42682</v>
      </c>
      <c r="H949" t="s">
        <v>742</v>
      </c>
      <c r="I949" t="s">
        <v>302</v>
      </c>
      <c r="J949" t="b">
        <v>0</v>
      </c>
      <c r="K949" t="b">
        <v>1</v>
      </c>
      <c r="L949" t="b">
        <v>1</v>
      </c>
      <c r="N949">
        <v>0.5</v>
      </c>
      <c r="O949">
        <v>0</v>
      </c>
      <c r="P949">
        <v>0</v>
      </c>
      <c r="Q949">
        <v>0</v>
      </c>
    </row>
    <row r="950" spans="1:17" x14ac:dyDescent="0.3">
      <c r="A950" t="s">
        <v>1284</v>
      </c>
      <c r="B950" t="s">
        <v>55</v>
      </c>
      <c r="C950" t="s">
        <v>20</v>
      </c>
      <c r="D950" t="s">
        <v>20</v>
      </c>
      <c r="E950" s="38">
        <v>42681</v>
      </c>
      <c r="F950" t="s">
        <v>149</v>
      </c>
      <c r="G950" t="s">
        <v>20</v>
      </c>
      <c r="J950" t="b">
        <v>0</v>
      </c>
      <c r="K950" t="b">
        <v>1</v>
      </c>
      <c r="L950" t="b">
        <v>0</v>
      </c>
      <c r="N950">
        <v>0.5</v>
      </c>
      <c r="O950">
        <v>0</v>
      </c>
      <c r="P950">
        <v>0</v>
      </c>
      <c r="Q950">
        <v>0</v>
      </c>
    </row>
    <row r="951" spans="1:17" x14ac:dyDescent="0.3">
      <c r="A951" t="s">
        <v>605</v>
      </c>
      <c r="B951" t="s">
        <v>104</v>
      </c>
      <c r="C951" t="s">
        <v>22</v>
      </c>
      <c r="D951" t="s">
        <v>26</v>
      </c>
      <c r="E951" s="38">
        <v>42676</v>
      </c>
      <c r="F951" t="s">
        <v>146</v>
      </c>
      <c r="G951" t="s">
        <v>26</v>
      </c>
      <c r="H951" t="s">
        <v>760</v>
      </c>
      <c r="I951" t="s">
        <v>146</v>
      </c>
      <c r="J951" t="b">
        <v>1</v>
      </c>
      <c r="K951" t="b">
        <v>0</v>
      </c>
      <c r="L951" t="b">
        <v>0</v>
      </c>
      <c r="M951" s="38">
        <v>42677</v>
      </c>
      <c r="N951">
        <v>0.17</v>
      </c>
      <c r="O951">
        <v>0</v>
      </c>
      <c r="P951">
        <v>0</v>
      </c>
      <c r="Q951">
        <v>0</v>
      </c>
    </row>
    <row r="952" spans="1:17" x14ac:dyDescent="0.3">
      <c r="A952" t="s">
        <v>1285</v>
      </c>
      <c r="B952" t="s">
        <v>78</v>
      </c>
      <c r="C952" t="s">
        <v>20</v>
      </c>
      <c r="D952" t="s">
        <v>20</v>
      </c>
      <c r="E952" s="38">
        <v>42678</v>
      </c>
      <c r="F952" t="s">
        <v>152</v>
      </c>
      <c r="G952" t="s">
        <v>20</v>
      </c>
      <c r="H952" t="s">
        <v>760</v>
      </c>
      <c r="I952" t="s">
        <v>152</v>
      </c>
      <c r="J952" t="b">
        <v>1</v>
      </c>
      <c r="K952" t="b">
        <v>0</v>
      </c>
      <c r="L952" t="b">
        <v>0</v>
      </c>
      <c r="N952">
        <v>1</v>
      </c>
      <c r="O952">
        <v>0</v>
      </c>
      <c r="P952">
        <v>0</v>
      </c>
      <c r="Q952">
        <v>0</v>
      </c>
    </row>
    <row r="953" spans="1:17" x14ac:dyDescent="0.3">
      <c r="A953" t="s">
        <v>1286</v>
      </c>
      <c r="B953" t="s">
        <v>140</v>
      </c>
      <c r="D953" t="s">
        <v>22</v>
      </c>
      <c r="E953" s="38">
        <v>42685</v>
      </c>
      <c r="F953" t="s">
        <v>150</v>
      </c>
      <c r="G953" t="s">
        <v>22</v>
      </c>
      <c r="H953" t="s">
        <v>762</v>
      </c>
      <c r="I953" t="s">
        <v>150</v>
      </c>
      <c r="J953" t="b">
        <v>1</v>
      </c>
      <c r="K953" t="b">
        <v>0</v>
      </c>
      <c r="L953" t="b">
        <v>0</v>
      </c>
      <c r="N953">
        <v>1</v>
      </c>
      <c r="O953">
        <v>0</v>
      </c>
      <c r="P953">
        <v>0</v>
      </c>
      <c r="Q953">
        <v>0</v>
      </c>
    </row>
    <row r="954" spans="1:17" x14ac:dyDescent="0.3">
      <c r="A954" t="s">
        <v>1287</v>
      </c>
      <c r="B954" t="s">
        <v>68</v>
      </c>
      <c r="C954" t="s">
        <v>25</v>
      </c>
      <c r="D954" t="s">
        <v>25</v>
      </c>
      <c r="E954" s="38">
        <v>42684</v>
      </c>
      <c r="F954" t="s">
        <v>157</v>
      </c>
      <c r="G954" t="s">
        <v>25</v>
      </c>
      <c r="H954" t="s">
        <v>742</v>
      </c>
      <c r="I954" t="s">
        <v>165</v>
      </c>
      <c r="J954" t="b">
        <v>0</v>
      </c>
      <c r="K954" t="b">
        <v>1</v>
      </c>
      <c r="L954" t="b">
        <v>1</v>
      </c>
      <c r="N954">
        <v>1</v>
      </c>
      <c r="O954">
        <v>0</v>
      </c>
      <c r="P954">
        <v>0</v>
      </c>
      <c r="Q954">
        <v>0</v>
      </c>
    </row>
    <row r="955" spans="1:17" x14ac:dyDescent="0.3">
      <c r="A955" t="s">
        <v>1288</v>
      </c>
      <c r="B955" t="s">
        <v>118</v>
      </c>
      <c r="C955" t="s">
        <v>22</v>
      </c>
      <c r="D955" t="s">
        <v>26</v>
      </c>
      <c r="E955" s="38">
        <v>42686</v>
      </c>
      <c r="H955" t="s">
        <v>754</v>
      </c>
      <c r="I955" t="s">
        <v>265</v>
      </c>
      <c r="J955" t="b">
        <v>1</v>
      </c>
      <c r="K955" t="b">
        <v>0</v>
      </c>
      <c r="L955" t="b">
        <v>0</v>
      </c>
      <c r="N955">
        <v>1</v>
      </c>
      <c r="O955">
        <v>0</v>
      </c>
      <c r="P955">
        <v>0</v>
      </c>
      <c r="Q955">
        <v>0</v>
      </c>
    </row>
    <row r="956" spans="1:17" x14ac:dyDescent="0.3">
      <c r="A956" t="s">
        <v>1014</v>
      </c>
      <c r="B956" t="s">
        <v>94</v>
      </c>
      <c r="C956" t="s">
        <v>20</v>
      </c>
      <c r="D956" t="s">
        <v>23</v>
      </c>
      <c r="E956" s="38">
        <v>42682</v>
      </c>
      <c r="J956" t="b">
        <v>0</v>
      </c>
      <c r="K956" t="b">
        <v>1</v>
      </c>
      <c r="L956" t="b">
        <v>0</v>
      </c>
      <c r="N956">
        <v>0.5</v>
      </c>
      <c r="O956">
        <v>0</v>
      </c>
      <c r="P956">
        <v>0</v>
      </c>
      <c r="Q956">
        <v>0</v>
      </c>
    </row>
    <row r="957" spans="1:17" x14ac:dyDescent="0.3">
      <c r="A957" t="s">
        <v>472</v>
      </c>
      <c r="B957" t="s">
        <v>108</v>
      </c>
      <c r="C957" t="s">
        <v>20</v>
      </c>
      <c r="D957" t="s">
        <v>20</v>
      </c>
      <c r="E957" s="38">
        <v>42683</v>
      </c>
      <c r="H957" t="s">
        <v>769</v>
      </c>
      <c r="I957" t="s">
        <v>265</v>
      </c>
      <c r="J957" t="b">
        <v>0</v>
      </c>
      <c r="K957" t="b">
        <v>1</v>
      </c>
      <c r="L957" t="b">
        <v>0</v>
      </c>
      <c r="M957" s="38">
        <v>42683</v>
      </c>
      <c r="N957">
        <v>0.5</v>
      </c>
      <c r="O957">
        <v>0</v>
      </c>
      <c r="P957">
        <v>0</v>
      </c>
      <c r="Q957">
        <v>0</v>
      </c>
    </row>
    <row r="958" spans="1:17" x14ac:dyDescent="0.3">
      <c r="A958" t="s">
        <v>613</v>
      </c>
      <c r="B958" t="s">
        <v>41</v>
      </c>
      <c r="C958" t="s">
        <v>25</v>
      </c>
      <c r="D958" t="s">
        <v>25</v>
      </c>
      <c r="E958" s="38">
        <v>42677</v>
      </c>
      <c r="F958" t="s">
        <v>157</v>
      </c>
      <c r="G958" t="s">
        <v>25</v>
      </c>
      <c r="H958" t="s">
        <v>750</v>
      </c>
      <c r="I958" t="s">
        <v>157</v>
      </c>
      <c r="J958" t="b">
        <v>1</v>
      </c>
      <c r="K958" t="b">
        <v>0</v>
      </c>
      <c r="L958" t="b">
        <v>0</v>
      </c>
      <c r="M958" s="38">
        <v>42677</v>
      </c>
      <c r="N958">
        <v>0.5</v>
      </c>
      <c r="O958">
        <v>1</v>
      </c>
      <c r="P958">
        <v>0</v>
      </c>
      <c r="Q958">
        <v>1</v>
      </c>
    </row>
    <row r="959" spans="1:17" x14ac:dyDescent="0.3">
      <c r="A959" t="s">
        <v>1289</v>
      </c>
      <c r="B959" t="s">
        <v>68</v>
      </c>
      <c r="C959" t="s">
        <v>25</v>
      </c>
      <c r="D959" t="s">
        <v>25</v>
      </c>
      <c r="E959" s="38">
        <v>42679</v>
      </c>
      <c r="J959" t="b">
        <v>0</v>
      </c>
      <c r="K959" t="b">
        <v>1</v>
      </c>
      <c r="L959" t="b">
        <v>0</v>
      </c>
      <c r="N959">
        <v>1</v>
      </c>
      <c r="O959">
        <v>0</v>
      </c>
      <c r="P959">
        <v>0</v>
      </c>
      <c r="Q959">
        <v>0</v>
      </c>
    </row>
    <row r="960" spans="1:17" x14ac:dyDescent="0.3">
      <c r="A960" t="s">
        <v>1290</v>
      </c>
      <c r="B960" t="s">
        <v>93</v>
      </c>
      <c r="C960" t="s">
        <v>23</v>
      </c>
      <c r="D960" t="s">
        <v>23</v>
      </c>
      <c r="E960" s="38">
        <v>42676</v>
      </c>
      <c r="F960" t="s">
        <v>141</v>
      </c>
      <c r="G960" t="s">
        <v>23</v>
      </c>
      <c r="H960" t="s">
        <v>742</v>
      </c>
      <c r="I960" t="s">
        <v>141</v>
      </c>
      <c r="J960" t="b">
        <v>1</v>
      </c>
      <c r="K960" t="b">
        <v>1</v>
      </c>
      <c r="L960" t="b">
        <v>1</v>
      </c>
      <c r="N960">
        <v>0.5</v>
      </c>
      <c r="O960">
        <v>0</v>
      </c>
      <c r="P960">
        <v>0</v>
      </c>
      <c r="Q960">
        <v>0</v>
      </c>
    </row>
    <row r="961" spans="1:17" x14ac:dyDescent="0.3">
      <c r="A961" t="s">
        <v>623</v>
      </c>
      <c r="B961" t="s">
        <v>43</v>
      </c>
      <c r="C961" t="s">
        <v>26</v>
      </c>
      <c r="D961" t="s">
        <v>26</v>
      </c>
      <c r="E961" s="38">
        <v>42681</v>
      </c>
      <c r="F961" t="s">
        <v>166</v>
      </c>
      <c r="G961" t="s">
        <v>26</v>
      </c>
      <c r="H961" t="s">
        <v>742</v>
      </c>
      <c r="I961" t="s">
        <v>166</v>
      </c>
      <c r="J961" t="b">
        <v>0</v>
      </c>
      <c r="K961" t="b">
        <v>1</v>
      </c>
      <c r="L961" t="b">
        <v>1</v>
      </c>
      <c r="M961" s="38">
        <v>42682</v>
      </c>
      <c r="N961">
        <v>0.33</v>
      </c>
      <c r="O961">
        <v>0</v>
      </c>
      <c r="P961">
        <v>0</v>
      </c>
      <c r="Q961">
        <v>0</v>
      </c>
    </row>
    <row r="962" spans="1:17" x14ac:dyDescent="0.3">
      <c r="A962" t="s">
        <v>1291</v>
      </c>
      <c r="B962" t="s">
        <v>110</v>
      </c>
      <c r="C962" t="s">
        <v>23</v>
      </c>
      <c r="D962" t="s">
        <v>23</v>
      </c>
      <c r="E962" s="38">
        <v>42684</v>
      </c>
      <c r="F962" t="s">
        <v>168</v>
      </c>
      <c r="G962" t="s">
        <v>23</v>
      </c>
      <c r="H962" t="s">
        <v>754</v>
      </c>
      <c r="I962" t="s">
        <v>168</v>
      </c>
      <c r="J962" t="b">
        <v>0</v>
      </c>
      <c r="K962" t="b">
        <v>1</v>
      </c>
      <c r="L962" t="b">
        <v>0</v>
      </c>
      <c r="N962">
        <v>1</v>
      </c>
      <c r="O962">
        <v>0</v>
      </c>
      <c r="P962">
        <v>0</v>
      </c>
      <c r="Q962">
        <v>0</v>
      </c>
    </row>
    <row r="963" spans="1:17" x14ac:dyDescent="0.3">
      <c r="A963" t="s">
        <v>1292</v>
      </c>
      <c r="B963" t="s">
        <v>121</v>
      </c>
      <c r="C963" t="s">
        <v>26</v>
      </c>
      <c r="D963" t="s">
        <v>26</v>
      </c>
      <c r="E963" s="38">
        <v>42685</v>
      </c>
      <c r="J963" t="b">
        <v>0</v>
      </c>
      <c r="K963" t="b">
        <v>1</v>
      </c>
      <c r="L963" t="b">
        <v>0</v>
      </c>
      <c r="N963">
        <v>1</v>
      </c>
      <c r="O963">
        <v>0</v>
      </c>
      <c r="P963">
        <v>0</v>
      </c>
      <c r="Q963">
        <v>0</v>
      </c>
    </row>
    <row r="964" spans="1:17" x14ac:dyDescent="0.3">
      <c r="A964" t="s">
        <v>611</v>
      </c>
      <c r="B964" t="s">
        <v>95</v>
      </c>
      <c r="C964" t="s">
        <v>23</v>
      </c>
      <c r="D964" t="s">
        <v>23</v>
      </c>
      <c r="E964" s="38">
        <v>42682</v>
      </c>
      <c r="F964" t="s">
        <v>161</v>
      </c>
      <c r="G964" t="s">
        <v>23</v>
      </c>
      <c r="H964" t="s">
        <v>750</v>
      </c>
      <c r="I964" t="s">
        <v>161</v>
      </c>
      <c r="J964" t="b">
        <v>1</v>
      </c>
      <c r="K964" t="b">
        <v>0</v>
      </c>
      <c r="L964" t="b">
        <v>0</v>
      </c>
      <c r="M964" s="38">
        <v>42682</v>
      </c>
      <c r="N964">
        <v>1</v>
      </c>
      <c r="O964">
        <v>1</v>
      </c>
      <c r="P964">
        <v>0</v>
      </c>
      <c r="Q964">
        <v>1</v>
      </c>
    </row>
    <row r="965" spans="1:17" x14ac:dyDescent="0.3">
      <c r="A965" t="s">
        <v>469</v>
      </c>
      <c r="B965" t="s">
        <v>470</v>
      </c>
      <c r="C965" t="s">
        <v>25</v>
      </c>
      <c r="D965" t="s">
        <v>25</v>
      </c>
      <c r="E965" s="38">
        <v>42573</v>
      </c>
      <c r="F965" t="s">
        <v>157</v>
      </c>
      <c r="G965" t="s">
        <v>25</v>
      </c>
      <c r="H965" t="s">
        <v>760</v>
      </c>
      <c r="I965" t="s">
        <v>157</v>
      </c>
      <c r="J965" t="b">
        <v>0</v>
      </c>
      <c r="K965" t="b">
        <v>0</v>
      </c>
      <c r="L965" t="b">
        <v>0</v>
      </c>
      <c r="M965" s="38">
        <v>42682</v>
      </c>
      <c r="N965">
        <v>0.5</v>
      </c>
      <c r="O965">
        <v>0</v>
      </c>
      <c r="P965">
        <v>0</v>
      </c>
      <c r="Q965">
        <v>0</v>
      </c>
    </row>
    <row r="966" spans="1:17" x14ac:dyDescent="0.3">
      <c r="A966" t="s">
        <v>581</v>
      </c>
      <c r="B966" t="s">
        <v>46</v>
      </c>
      <c r="C966" t="s">
        <v>20</v>
      </c>
      <c r="D966" t="s">
        <v>23</v>
      </c>
      <c r="E966" s="38">
        <v>42682</v>
      </c>
      <c r="F966" t="s">
        <v>168</v>
      </c>
      <c r="G966" t="s">
        <v>23</v>
      </c>
      <c r="H966" t="s">
        <v>760</v>
      </c>
      <c r="I966" t="s">
        <v>168</v>
      </c>
      <c r="J966" t="b">
        <v>1</v>
      </c>
      <c r="K966" t="b">
        <v>0</v>
      </c>
      <c r="L966" t="b">
        <v>0</v>
      </c>
      <c r="M966" s="38">
        <v>42675</v>
      </c>
      <c r="N966">
        <v>0.2</v>
      </c>
      <c r="O966">
        <v>0</v>
      </c>
      <c r="P966">
        <v>0</v>
      </c>
      <c r="Q966">
        <v>0</v>
      </c>
    </row>
    <row r="967" spans="1:17" x14ac:dyDescent="0.3">
      <c r="A967" t="s">
        <v>1293</v>
      </c>
      <c r="B967" t="s">
        <v>116</v>
      </c>
      <c r="C967" t="s">
        <v>23</v>
      </c>
      <c r="D967" t="s">
        <v>23</v>
      </c>
      <c r="E967" s="38">
        <v>42676</v>
      </c>
      <c r="F967" t="s">
        <v>171</v>
      </c>
      <c r="G967" t="s">
        <v>23</v>
      </c>
      <c r="H967" t="s">
        <v>742</v>
      </c>
      <c r="I967" t="s">
        <v>171</v>
      </c>
      <c r="J967" t="b">
        <v>0</v>
      </c>
      <c r="K967" t="b">
        <v>1</v>
      </c>
      <c r="L967" t="b">
        <v>1</v>
      </c>
      <c r="N967">
        <v>0.5</v>
      </c>
      <c r="O967">
        <v>0</v>
      </c>
      <c r="P967">
        <v>0</v>
      </c>
      <c r="Q967">
        <v>0</v>
      </c>
    </row>
    <row r="968" spans="1:17" x14ac:dyDescent="0.3">
      <c r="A968" t="s">
        <v>1294</v>
      </c>
      <c r="B968" t="s">
        <v>122</v>
      </c>
      <c r="C968" t="s">
        <v>23</v>
      </c>
      <c r="D968" t="s">
        <v>23</v>
      </c>
      <c r="E968" s="38">
        <v>42677</v>
      </c>
      <c r="F968" t="s">
        <v>148</v>
      </c>
      <c r="G968" t="s">
        <v>23</v>
      </c>
      <c r="H968" t="s">
        <v>742</v>
      </c>
      <c r="I968" t="s">
        <v>187</v>
      </c>
      <c r="J968" t="b">
        <v>0</v>
      </c>
      <c r="K968" t="b">
        <v>1</v>
      </c>
      <c r="L968" t="b">
        <v>1</v>
      </c>
      <c r="N968">
        <v>0.5</v>
      </c>
      <c r="O968">
        <v>0</v>
      </c>
      <c r="P968">
        <v>0</v>
      </c>
      <c r="Q968">
        <v>0</v>
      </c>
    </row>
    <row r="969" spans="1:17" x14ac:dyDescent="0.3">
      <c r="A969" t="s">
        <v>1295</v>
      </c>
      <c r="B969" t="s">
        <v>124</v>
      </c>
      <c r="C969" t="s">
        <v>23</v>
      </c>
      <c r="D969" t="s">
        <v>23</v>
      </c>
      <c r="E969" s="38">
        <v>42675</v>
      </c>
      <c r="F969" t="s">
        <v>169</v>
      </c>
      <c r="G969" t="s">
        <v>23</v>
      </c>
      <c r="H969" t="s">
        <v>754</v>
      </c>
      <c r="I969" t="s">
        <v>169</v>
      </c>
      <c r="J969" t="b">
        <v>1</v>
      </c>
      <c r="K969" t="b">
        <v>1</v>
      </c>
      <c r="L969" t="b">
        <v>1</v>
      </c>
      <c r="N969">
        <v>1</v>
      </c>
      <c r="O969">
        <v>0</v>
      </c>
      <c r="P969">
        <v>0</v>
      </c>
      <c r="Q969">
        <v>0</v>
      </c>
    </row>
    <row r="970" spans="1:17" x14ac:dyDescent="0.3">
      <c r="A970" t="s">
        <v>1296</v>
      </c>
      <c r="B970" t="s">
        <v>130</v>
      </c>
      <c r="C970" t="s">
        <v>22</v>
      </c>
      <c r="D970" t="s">
        <v>22</v>
      </c>
      <c r="E970" s="38">
        <v>42679</v>
      </c>
      <c r="F970" t="s">
        <v>142</v>
      </c>
      <c r="G970" t="s">
        <v>22</v>
      </c>
      <c r="H970" t="s">
        <v>762</v>
      </c>
      <c r="I970" t="s">
        <v>142</v>
      </c>
      <c r="J970" t="b">
        <v>0</v>
      </c>
      <c r="K970" t="b">
        <v>0</v>
      </c>
      <c r="L970" t="b">
        <v>0</v>
      </c>
      <c r="M970" s="38">
        <v>42674</v>
      </c>
      <c r="N970">
        <v>1</v>
      </c>
      <c r="O970">
        <v>0</v>
      </c>
      <c r="P970">
        <v>0</v>
      </c>
      <c r="Q970">
        <v>0</v>
      </c>
    </row>
    <row r="971" spans="1:17" x14ac:dyDescent="0.3">
      <c r="A971" t="s">
        <v>1297</v>
      </c>
      <c r="B971" t="s">
        <v>84</v>
      </c>
      <c r="C971" t="s">
        <v>20</v>
      </c>
      <c r="D971" t="s">
        <v>23</v>
      </c>
      <c r="E971" s="38">
        <v>42688</v>
      </c>
      <c r="J971" t="b">
        <v>0</v>
      </c>
      <c r="K971" t="b">
        <v>1</v>
      </c>
      <c r="L971" t="b">
        <v>1</v>
      </c>
      <c r="N971">
        <v>1</v>
      </c>
      <c r="O971">
        <v>0</v>
      </c>
      <c r="P971">
        <v>0</v>
      </c>
      <c r="Q971">
        <v>0</v>
      </c>
    </row>
    <row r="972" spans="1:17" x14ac:dyDescent="0.3">
      <c r="A972" t="s">
        <v>522</v>
      </c>
      <c r="B972" t="s">
        <v>88</v>
      </c>
      <c r="C972" t="s">
        <v>25</v>
      </c>
      <c r="D972" t="s">
        <v>25</v>
      </c>
      <c r="E972" s="38">
        <v>42681</v>
      </c>
      <c r="F972" t="s">
        <v>165</v>
      </c>
      <c r="G972" t="s">
        <v>25</v>
      </c>
      <c r="H972" t="s">
        <v>749</v>
      </c>
      <c r="I972" t="s">
        <v>165</v>
      </c>
      <c r="J972" t="b">
        <v>0</v>
      </c>
      <c r="K972" t="b">
        <v>1</v>
      </c>
      <c r="L972" t="b">
        <v>0</v>
      </c>
      <c r="M972" s="38">
        <v>42681</v>
      </c>
      <c r="N972">
        <v>1</v>
      </c>
      <c r="O972">
        <v>1</v>
      </c>
      <c r="P972">
        <v>0</v>
      </c>
      <c r="Q972">
        <v>0</v>
      </c>
    </row>
    <row r="973" spans="1:17" x14ac:dyDescent="0.3">
      <c r="A973" t="s">
        <v>480</v>
      </c>
      <c r="D973" t="s">
        <v>22</v>
      </c>
      <c r="E973" s="38">
        <v>42677</v>
      </c>
      <c r="F973" t="s">
        <v>135</v>
      </c>
      <c r="G973" t="s">
        <v>22</v>
      </c>
      <c r="H973" t="s">
        <v>750</v>
      </c>
      <c r="I973" t="s">
        <v>135</v>
      </c>
      <c r="J973" t="b">
        <v>1</v>
      </c>
      <c r="K973" t="b">
        <v>0</v>
      </c>
      <c r="L973" t="b">
        <v>0</v>
      </c>
      <c r="M973" s="38">
        <v>42677</v>
      </c>
      <c r="N973">
        <v>0.5</v>
      </c>
      <c r="O973">
        <v>1</v>
      </c>
      <c r="P973">
        <v>0</v>
      </c>
      <c r="Q973">
        <v>1</v>
      </c>
    </row>
    <row r="974" spans="1:17" x14ac:dyDescent="0.3">
      <c r="A974" t="s">
        <v>1298</v>
      </c>
      <c r="D974" t="s">
        <v>26</v>
      </c>
      <c r="E974" s="38">
        <v>42679</v>
      </c>
      <c r="F974" t="s">
        <v>151</v>
      </c>
      <c r="G974" t="s">
        <v>26</v>
      </c>
      <c r="H974" t="s">
        <v>754</v>
      </c>
      <c r="I974" t="s">
        <v>151</v>
      </c>
      <c r="J974" t="b">
        <v>1</v>
      </c>
      <c r="K974" t="b">
        <v>1</v>
      </c>
      <c r="L974" t="b">
        <v>0</v>
      </c>
      <c r="N974">
        <v>1</v>
      </c>
      <c r="O974">
        <v>0</v>
      </c>
      <c r="P974">
        <v>0</v>
      </c>
      <c r="Q974">
        <v>0</v>
      </c>
    </row>
    <row r="975" spans="1:17" x14ac:dyDescent="0.3">
      <c r="A975" t="s">
        <v>619</v>
      </c>
      <c r="B975" t="s">
        <v>118</v>
      </c>
      <c r="C975" t="s">
        <v>22</v>
      </c>
      <c r="D975" t="s">
        <v>26</v>
      </c>
      <c r="E975" s="38">
        <v>42678</v>
      </c>
      <c r="F975" t="s">
        <v>150</v>
      </c>
      <c r="G975" t="s">
        <v>22</v>
      </c>
      <c r="H975" t="s">
        <v>742</v>
      </c>
      <c r="I975" t="s">
        <v>150</v>
      </c>
      <c r="J975" t="b">
        <v>1</v>
      </c>
      <c r="K975" t="b">
        <v>1</v>
      </c>
      <c r="L975" t="b">
        <v>1</v>
      </c>
      <c r="M975" s="38">
        <v>42683</v>
      </c>
      <c r="N975">
        <v>0.2</v>
      </c>
      <c r="O975">
        <v>0</v>
      </c>
      <c r="P975">
        <v>0</v>
      </c>
      <c r="Q975">
        <v>0</v>
      </c>
    </row>
    <row r="976" spans="1:17" x14ac:dyDescent="0.3">
      <c r="A976" t="s">
        <v>1299</v>
      </c>
      <c r="B976" t="s">
        <v>41</v>
      </c>
      <c r="C976" t="s">
        <v>25</v>
      </c>
      <c r="D976" t="s">
        <v>25</v>
      </c>
      <c r="E976" s="38">
        <v>42683</v>
      </c>
      <c r="F976" t="s">
        <v>157</v>
      </c>
      <c r="G976" t="s">
        <v>25</v>
      </c>
      <c r="H976" t="s">
        <v>760</v>
      </c>
      <c r="I976" t="s">
        <v>157</v>
      </c>
      <c r="J976" t="b">
        <v>0</v>
      </c>
      <c r="K976" t="b">
        <v>0</v>
      </c>
      <c r="L976" t="b">
        <v>0</v>
      </c>
      <c r="N976">
        <v>1</v>
      </c>
      <c r="O976">
        <v>0</v>
      </c>
      <c r="P976">
        <v>0</v>
      </c>
      <c r="Q976">
        <v>0</v>
      </c>
    </row>
    <row r="977" spans="1:17" x14ac:dyDescent="0.3">
      <c r="A977" t="s">
        <v>1300</v>
      </c>
      <c r="B977" t="s">
        <v>45</v>
      </c>
      <c r="C977" t="s">
        <v>20</v>
      </c>
      <c r="D977" t="s">
        <v>20</v>
      </c>
      <c r="E977" s="38">
        <v>42689</v>
      </c>
      <c r="H977" t="s">
        <v>742</v>
      </c>
      <c r="I977" t="s">
        <v>302</v>
      </c>
      <c r="J977" t="b">
        <v>0</v>
      </c>
      <c r="K977" t="b">
        <v>1</v>
      </c>
      <c r="L977" t="b">
        <v>1</v>
      </c>
      <c r="N977">
        <v>1</v>
      </c>
      <c r="O977">
        <v>0</v>
      </c>
      <c r="P977">
        <v>0</v>
      </c>
      <c r="Q977">
        <v>0</v>
      </c>
    </row>
    <row r="978" spans="1:17" x14ac:dyDescent="0.3">
      <c r="A978" t="s">
        <v>614</v>
      </c>
      <c r="B978" t="s">
        <v>104</v>
      </c>
      <c r="C978" t="s">
        <v>22</v>
      </c>
      <c r="D978" t="s">
        <v>26</v>
      </c>
      <c r="E978" s="38">
        <v>42676</v>
      </c>
      <c r="F978" t="s">
        <v>138</v>
      </c>
      <c r="G978" t="s">
        <v>26</v>
      </c>
      <c r="H978" t="s">
        <v>742</v>
      </c>
      <c r="I978" t="s">
        <v>302</v>
      </c>
      <c r="J978" t="b">
        <v>1</v>
      </c>
      <c r="K978" t="b">
        <v>1</v>
      </c>
      <c r="L978" t="b">
        <v>1</v>
      </c>
      <c r="M978" s="38">
        <v>42679</v>
      </c>
      <c r="N978">
        <v>0.5</v>
      </c>
      <c r="O978">
        <v>0</v>
      </c>
      <c r="P978">
        <v>0</v>
      </c>
      <c r="Q978">
        <v>0</v>
      </c>
    </row>
    <row r="979" spans="1:17" x14ac:dyDescent="0.3">
      <c r="A979" t="s">
        <v>1301</v>
      </c>
      <c r="B979" t="s">
        <v>124</v>
      </c>
      <c r="C979" t="s">
        <v>23</v>
      </c>
      <c r="D979" t="s">
        <v>23</v>
      </c>
      <c r="E979" s="38">
        <v>42675</v>
      </c>
      <c r="F979" t="s">
        <v>161</v>
      </c>
      <c r="G979" t="s">
        <v>23</v>
      </c>
      <c r="H979" t="s">
        <v>754</v>
      </c>
      <c r="I979" t="s">
        <v>161</v>
      </c>
      <c r="J979" t="b">
        <v>0</v>
      </c>
      <c r="K979" t="b">
        <v>1</v>
      </c>
      <c r="L979" t="b">
        <v>0</v>
      </c>
      <c r="N979">
        <v>1</v>
      </c>
      <c r="O979">
        <v>0</v>
      </c>
      <c r="P979">
        <v>0</v>
      </c>
      <c r="Q979">
        <v>0</v>
      </c>
    </row>
    <row r="980" spans="1:17" x14ac:dyDescent="0.3">
      <c r="A980" t="s">
        <v>1302</v>
      </c>
      <c r="B980" t="s">
        <v>47</v>
      </c>
      <c r="C980" t="s">
        <v>20</v>
      </c>
      <c r="D980" t="s">
        <v>20</v>
      </c>
      <c r="E980" s="38">
        <v>42679</v>
      </c>
      <c r="H980" t="s">
        <v>756</v>
      </c>
      <c r="I980" t="s">
        <v>265</v>
      </c>
      <c r="J980" t="b">
        <v>0</v>
      </c>
      <c r="K980" t="b">
        <v>1</v>
      </c>
      <c r="L980" t="b">
        <v>0</v>
      </c>
      <c r="N980">
        <v>1</v>
      </c>
      <c r="O980">
        <v>0</v>
      </c>
      <c r="P980">
        <v>0</v>
      </c>
      <c r="Q980">
        <v>0</v>
      </c>
    </row>
    <row r="981" spans="1:17" x14ac:dyDescent="0.3">
      <c r="A981" t="s">
        <v>1303</v>
      </c>
      <c r="D981" t="s">
        <v>22</v>
      </c>
      <c r="E981" s="38">
        <v>42689</v>
      </c>
      <c r="H981" t="s">
        <v>742</v>
      </c>
      <c r="I981" t="s">
        <v>302</v>
      </c>
      <c r="J981" t="b">
        <v>0</v>
      </c>
      <c r="K981" t="b">
        <v>1</v>
      </c>
      <c r="L981" t="b">
        <v>1</v>
      </c>
      <c r="N981">
        <v>1</v>
      </c>
      <c r="O981">
        <v>0</v>
      </c>
      <c r="P981">
        <v>0</v>
      </c>
      <c r="Q981">
        <v>0</v>
      </c>
    </row>
    <row r="982" spans="1:17" x14ac:dyDescent="0.3">
      <c r="A982" t="s">
        <v>1304</v>
      </c>
      <c r="B982" t="s">
        <v>115</v>
      </c>
      <c r="C982" t="s">
        <v>22</v>
      </c>
      <c r="D982" t="s">
        <v>26</v>
      </c>
      <c r="E982" s="38">
        <v>42676</v>
      </c>
      <c r="F982" t="s">
        <v>150</v>
      </c>
      <c r="G982" t="s">
        <v>22</v>
      </c>
      <c r="J982" t="b">
        <v>0</v>
      </c>
      <c r="K982" t="b">
        <v>1</v>
      </c>
      <c r="L982" t="b">
        <v>0</v>
      </c>
      <c r="N982">
        <v>1</v>
      </c>
      <c r="O982">
        <v>0</v>
      </c>
      <c r="P982">
        <v>0</v>
      </c>
      <c r="Q982">
        <v>0</v>
      </c>
    </row>
    <row r="983" spans="1:17" x14ac:dyDescent="0.3">
      <c r="A983" t="s">
        <v>713</v>
      </c>
      <c r="B983" t="s">
        <v>168</v>
      </c>
      <c r="D983" t="s">
        <v>23</v>
      </c>
      <c r="E983" s="38">
        <v>42676</v>
      </c>
      <c r="F983" t="s">
        <v>168</v>
      </c>
      <c r="G983" t="s">
        <v>23</v>
      </c>
      <c r="H983" t="s">
        <v>742</v>
      </c>
      <c r="I983" t="s">
        <v>281</v>
      </c>
      <c r="J983" t="b">
        <v>1</v>
      </c>
      <c r="K983" t="b">
        <v>1</v>
      </c>
      <c r="L983" t="b">
        <v>1</v>
      </c>
      <c r="M983" s="38">
        <v>42676</v>
      </c>
      <c r="N983">
        <v>0.5</v>
      </c>
      <c r="O983">
        <v>0</v>
      </c>
      <c r="P983">
        <v>0</v>
      </c>
      <c r="Q983">
        <v>0</v>
      </c>
    </row>
    <row r="984" spans="1:17" x14ac:dyDescent="0.3">
      <c r="A984" t="s">
        <v>1305</v>
      </c>
      <c r="B984" t="s">
        <v>45</v>
      </c>
      <c r="C984" t="s">
        <v>20</v>
      </c>
      <c r="D984" t="s">
        <v>20</v>
      </c>
      <c r="E984" s="38">
        <v>42676</v>
      </c>
      <c r="F984" t="s">
        <v>64</v>
      </c>
      <c r="G984" t="s">
        <v>20</v>
      </c>
      <c r="J984" t="b">
        <v>1</v>
      </c>
      <c r="K984" t="b">
        <v>1</v>
      </c>
      <c r="L984" t="b">
        <v>1</v>
      </c>
      <c r="N984">
        <v>0.33</v>
      </c>
      <c r="O984">
        <v>0</v>
      </c>
      <c r="P984">
        <v>0</v>
      </c>
      <c r="Q984">
        <v>0</v>
      </c>
    </row>
    <row r="985" spans="1:17" x14ac:dyDescent="0.3">
      <c r="A985" t="s">
        <v>612</v>
      </c>
      <c r="B985" t="s">
        <v>124</v>
      </c>
      <c r="C985" t="s">
        <v>23</v>
      </c>
      <c r="D985" t="s">
        <v>22</v>
      </c>
      <c r="E985" s="38">
        <v>42676</v>
      </c>
      <c r="F985" t="s">
        <v>142</v>
      </c>
      <c r="G985" t="s">
        <v>22</v>
      </c>
      <c r="H985" t="s">
        <v>749</v>
      </c>
      <c r="I985" t="s">
        <v>142</v>
      </c>
      <c r="J985" t="b">
        <v>1</v>
      </c>
      <c r="K985" t="b">
        <v>0</v>
      </c>
      <c r="L985" t="b">
        <v>0</v>
      </c>
      <c r="M985" s="38">
        <v>42676</v>
      </c>
      <c r="N985">
        <v>1</v>
      </c>
      <c r="O985">
        <v>1</v>
      </c>
      <c r="P985">
        <v>0</v>
      </c>
      <c r="Q985">
        <v>0</v>
      </c>
    </row>
    <row r="986" spans="1:17" x14ac:dyDescent="0.3">
      <c r="A986" t="s">
        <v>1211</v>
      </c>
      <c r="B986" t="s">
        <v>146</v>
      </c>
      <c r="D986" t="s">
        <v>26</v>
      </c>
      <c r="E986" s="38">
        <v>42682</v>
      </c>
      <c r="J986" t="b">
        <v>0</v>
      </c>
      <c r="K986" t="b">
        <v>1</v>
      </c>
      <c r="L986" t="b">
        <v>0</v>
      </c>
      <c r="N986">
        <v>0.5</v>
      </c>
      <c r="O986">
        <v>0</v>
      </c>
      <c r="P986">
        <v>0</v>
      </c>
      <c r="Q986">
        <v>0</v>
      </c>
    </row>
    <row r="987" spans="1:17" x14ac:dyDescent="0.3">
      <c r="A987" t="s">
        <v>1306</v>
      </c>
      <c r="B987" t="s">
        <v>62</v>
      </c>
      <c r="C987" t="s">
        <v>21</v>
      </c>
      <c r="D987" t="s">
        <v>21</v>
      </c>
      <c r="E987" s="38">
        <v>42682</v>
      </c>
      <c r="H987" t="s">
        <v>742</v>
      </c>
      <c r="I987" t="s">
        <v>312</v>
      </c>
      <c r="J987" t="b">
        <v>0</v>
      </c>
      <c r="K987" t="b">
        <v>1</v>
      </c>
      <c r="L987" t="b">
        <v>1</v>
      </c>
      <c r="N987">
        <v>0.5</v>
      </c>
      <c r="O987">
        <v>0</v>
      </c>
      <c r="P987">
        <v>0</v>
      </c>
      <c r="Q987">
        <v>0</v>
      </c>
    </row>
    <row r="988" spans="1:17" x14ac:dyDescent="0.3">
      <c r="A988" t="s">
        <v>422</v>
      </c>
      <c r="B988" t="s">
        <v>67</v>
      </c>
      <c r="C988" t="s">
        <v>26</v>
      </c>
      <c r="D988" t="s">
        <v>26</v>
      </c>
      <c r="E988" s="38">
        <v>42677</v>
      </c>
      <c r="F988" t="s">
        <v>138</v>
      </c>
      <c r="G988" t="s">
        <v>26</v>
      </c>
      <c r="H988" t="s">
        <v>795</v>
      </c>
      <c r="I988" t="s">
        <v>138</v>
      </c>
      <c r="J988" t="b">
        <v>0</v>
      </c>
      <c r="K988" t="b">
        <v>0</v>
      </c>
      <c r="L988" t="b">
        <v>0</v>
      </c>
      <c r="M988" s="38">
        <v>42677</v>
      </c>
      <c r="N988">
        <v>1</v>
      </c>
      <c r="O988">
        <v>1</v>
      </c>
      <c r="P988">
        <v>0</v>
      </c>
      <c r="Q988">
        <v>1</v>
      </c>
    </row>
    <row r="989" spans="1:17" x14ac:dyDescent="0.3">
      <c r="A989" t="s">
        <v>1307</v>
      </c>
      <c r="B989" t="s">
        <v>77</v>
      </c>
      <c r="C989" t="s">
        <v>20</v>
      </c>
      <c r="D989" t="s">
        <v>20</v>
      </c>
      <c r="E989" s="38">
        <v>42677</v>
      </c>
      <c r="F989" t="s">
        <v>64</v>
      </c>
      <c r="G989" t="s">
        <v>20</v>
      </c>
      <c r="H989" t="s">
        <v>762</v>
      </c>
      <c r="I989" t="s">
        <v>64</v>
      </c>
      <c r="J989" t="b">
        <v>0</v>
      </c>
      <c r="K989" t="b">
        <v>0</v>
      </c>
      <c r="L989" t="b">
        <v>0</v>
      </c>
      <c r="N989">
        <v>1</v>
      </c>
      <c r="O989">
        <v>0</v>
      </c>
      <c r="P989">
        <v>0</v>
      </c>
      <c r="Q989">
        <v>0</v>
      </c>
    </row>
    <row r="990" spans="1:17" x14ac:dyDescent="0.3">
      <c r="A990" t="s">
        <v>1308</v>
      </c>
      <c r="B990" t="s">
        <v>108</v>
      </c>
      <c r="C990" t="s">
        <v>20</v>
      </c>
      <c r="D990" t="s">
        <v>20</v>
      </c>
      <c r="E990" s="38">
        <v>42679</v>
      </c>
      <c r="H990" t="s">
        <v>752</v>
      </c>
      <c r="I990" t="s">
        <v>265</v>
      </c>
      <c r="J990" t="b">
        <v>0</v>
      </c>
      <c r="K990" t="b">
        <v>1</v>
      </c>
      <c r="L990" t="b">
        <v>0</v>
      </c>
      <c r="N990">
        <v>1</v>
      </c>
      <c r="O990">
        <v>0</v>
      </c>
      <c r="P990">
        <v>0</v>
      </c>
      <c r="Q990">
        <v>0</v>
      </c>
    </row>
    <row r="991" spans="1:17" x14ac:dyDescent="0.3">
      <c r="A991" t="s">
        <v>989</v>
      </c>
      <c r="B991" t="s">
        <v>94</v>
      </c>
      <c r="C991" t="s">
        <v>20</v>
      </c>
      <c r="D991" t="s">
        <v>23</v>
      </c>
      <c r="E991" s="38">
        <v>42675</v>
      </c>
      <c r="F991" t="s">
        <v>169</v>
      </c>
      <c r="G991" t="s">
        <v>23</v>
      </c>
      <c r="H991" t="s">
        <v>760</v>
      </c>
      <c r="I991" t="s">
        <v>169</v>
      </c>
      <c r="J991" t="b">
        <v>1</v>
      </c>
      <c r="K991" t="b">
        <v>0</v>
      </c>
      <c r="L991" t="b">
        <v>0</v>
      </c>
      <c r="N991">
        <v>0.5</v>
      </c>
      <c r="O991">
        <v>0</v>
      </c>
      <c r="P991">
        <v>0</v>
      </c>
      <c r="Q991">
        <v>0</v>
      </c>
    </row>
    <row r="992" spans="1:17" x14ac:dyDescent="0.3">
      <c r="A992" t="s">
        <v>1309</v>
      </c>
      <c r="B992" t="s">
        <v>108</v>
      </c>
      <c r="C992" t="s">
        <v>20</v>
      </c>
      <c r="D992" t="s">
        <v>20</v>
      </c>
      <c r="E992" s="38">
        <v>42690</v>
      </c>
      <c r="F992" t="s">
        <v>149</v>
      </c>
      <c r="G992" t="s">
        <v>20</v>
      </c>
      <c r="H992" t="s">
        <v>762</v>
      </c>
      <c r="I992" t="s">
        <v>149</v>
      </c>
      <c r="J992" t="b">
        <v>0</v>
      </c>
      <c r="K992" t="b">
        <v>0</v>
      </c>
      <c r="L992" t="b">
        <v>0</v>
      </c>
      <c r="M992" s="38">
        <v>42663</v>
      </c>
      <c r="N992">
        <v>1</v>
      </c>
      <c r="O992">
        <v>0</v>
      </c>
      <c r="P992">
        <v>0</v>
      </c>
      <c r="Q992">
        <v>0</v>
      </c>
    </row>
    <row r="993" spans="1:17" x14ac:dyDescent="0.3">
      <c r="A993" t="s">
        <v>1310</v>
      </c>
      <c r="B993" t="s">
        <v>117</v>
      </c>
      <c r="C993" t="s">
        <v>22</v>
      </c>
      <c r="D993" t="s">
        <v>26</v>
      </c>
      <c r="E993" s="38">
        <v>42678</v>
      </c>
      <c r="J993" t="b">
        <v>0</v>
      </c>
      <c r="K993" t="b">
        <v>1</v>
      </c>
      <c r="L993" t="b">
        <v>1</v>
      </c>
      <c r="N993">
        <v>0.5</v>
      </c>
      <c r="O993">
        <v>0</v>
      </c>
      <c r="P993">
        <v>0</v>
      </c>
      <c r="Q993">
        <v>0</v>
      </c>
    </row>
    <row r="994" spans="1:17" x14ac:dyDescent="0.3">
      <c r="A994" t="s">
        <v>1311</v>
      </c>
      <c r="B994" t="s">
        <v>129</v>
      </c>
      <c r="C994" t="s">
        <v>20</v>
      </c>
      <c r="D994" t="s">
        <v>20</v>
      </c>
      <c r="E994" s="38">
        <v>42679</v>
      </c>
      <c r="F994" t="s">
        <v>173</v>
      </c>
      <c r="G994" t="s">
        <v>20</v>
      </c>
      <c r="H994" t="s">
        <v>754</v>
      </c>
      <c r="I994" t="s">
        <v>173</v>
      </c>
      <c r="J994" t="b">
        <v>1</v>
      </c>
      <c r="K994" t="b">
        <v>1</v>
      </c>
      <c r="L994" t="b">
        <v>1</v>
      </c>
      <c r="N994">
        <v>1</v>
      </c>
      <c r="O994">
        <v>0</v>
      </c>
      <c r="P994">
        <v>0</v>
      </c>
      <c r="Q994">
        <v>0</v>
      </c>
    </row>
    <row r="995" spans="1:17" x14ac:dyDescent="0.3">
      <c r="A995" t="s">
        <v>1312</v>
      </c>
      <c r="B995" t="s">
        <v>93</v>
      </c>
      <c r="C995" t="s">
        <v>23</v>
      </c>
      <c r="D995" t="s">
        <v>23</v>
      </c>
      <c r="E995" s="38">
        <v>42676</v>
      </c>
      <c r="F995" t="s">
        <v>148</v>
      </c>
      <c r="G995" t="s">
        <v>23</v>
      </c>
      <c r="H995" t="s">
        <v>742</v>
      </c>
      <c r="I995" t="s">
        <v>148</v>
      </c>
      <c r="J995" t="b">
        <v>1</v>
      </c>
      <c r="K995" t="b">
        <v>1</v>
      </c>
      <c r="L995" t="b">
        <v>1</v>
      </c>
      <c r="N995">
        <v>0.33</v>
      </c>
      <c r="O995">
        <v>0</v>
      </c>
      <c r="P995">
        <v>0</v>
      </c>
      <c r="Q995">
        <v>0</v>
      </c>
    </row>
    <row r="996" spans="1:17" x14ac:dyDescent="0.3">
      <c r="A996" t="s">
        <v>1313</v>
      </c>
      <c r="B996" t="s">
        <v>95</v>
      </c>
      <c r="C996" t="s">
        <v>23</v>
      </c>
      <c r="D996" t="s">
        <v>23</v>
      </c>
      <c r="E996" s="38">
        <v>42685</v>
      </c>
      <c r="F996" t="s">
        <v>172</v>
      </c>
      <c r="G996" t="s">
        <v>22</v>
      </c>
      <c r="J996" t="b">
        <v>1</v>
      </c>
      <c r="K996" t="b">
        <v>1</v>
      </c>
      <c r="L996" t="b">
        <v>1</v>
      </c>
      <c r="N996">
        <v>1</v>
      </c>
      <c r="O996">
        <v>0</v>
      </c>
      <c r="P996">
        <v>0</v>
      </c>
      <c r="Q996">
        <v>0</v>
      </c>
    </row>
    <row r="997" spans="1:17" x14ac:dyDescent="0.3">
      <c r="A997" t="s">
        <v>1314</v>
      </c>
      <c r="B997" t="s">
        <v>77</v>
      </c>
      <c r="C997" t="s">
        <v>20</v>
      </c>
      <c r="D997" t="s">
        <v>20</v>
      </c>
      <c r="E997" s="38">
        <v>42676</v>
      </c>
      <c r="F997" t="s">
        <v>149</v>
      </c>
      <c r="G997" t="s">
        <v>20</v>
      </c>
      <c r="J997" t="b">
        <v>0</v>
      </c>
      <c r="K997" t="b">
        <v>1</v>
      </c>
      <c r="L997" t="b">
        <v>0</v>
      </c>
      <c r="N997">
        <v>1</v>
      </c>
      <c r="O997">
        <v>0</v>
      </c>
      <c r="P997">
        <v>0</v>
      </c>
      <c r="Q997">
        <v>0</v>
      </c>
    </row>
    <row r="998" spans="1:17" x14ac:dyDescent="0.3">
      <c r="A998" t="s">
        <v>610</v>
      </c>
      <c r="B998" t="s">
        <v>74</v>
      </c>
      <c r="C998" t="s">
        <v>20</v>
      </c>
      <c r="D998" t="s">
        <v>20</v>
      </c>
      <c r="E998" s="38">
        <v>42677</v>
      </c>
      <c r="F998" t="s">
        <v>64</v>
      </c>
      <c r="G998" t="s">
        <v>20</v>
      </c>
      <c r="H998" t="s">
        <v>771</v>
      </c>
      <c r="I998" t="s">
        <v>64</v>
      </c>
      <c r="J998" t="b">
        <v>0</v>
      </c>
      <c r="K998" t="b">
        <v>0</v>
      </c>
      <c r="L998" t="b">
        <v>0</v>
      </c>
      <c r="M998" s="38">
        <v>42677</v>
      </c>
      <c r="N998">
        <v>0.33</v>
      </c>
      <c r="O998">
        <v>1</v>
      </c>
      <c r="P998">
        <v>0</v>
      </c>
      <c r="Q998">
        <v>0</v>
      </c>
    </row>
    <row r="999" spans="1:17" x14ac:dyDescent="0.3">
      <c r="A999" t="s">
        <v>1257</v>
      </c>
      <c r="B999" t="s">
        <v>112</v>
      </c>
      <c r="C999" t="s">
        <v>23</v>
      </c>
      <c r="D999" t="s">
        <v>23</v>
      </c>
      <c r="E999" s="38">
        <v>42675</v>
      </c>
      <c r="J999" t="b">
        <v>1</v>
      </c>
      <c r="K999" t="b">
        <v>1</v>
      </c>
      <c r="L999" t="b">
        <v>0</v>
      </c>
      <c r="M999" s="38">
        <v>42670</v>
      </c>
      <c r="N999">
        <v>0.2</v>
      </c>
      <c r="O999">
        <v>0</v>
      </c>
      <c r="P999">
        <v>0</v>
      </c>
      <c r="Q999">
        <v>0</v>
      </c>
    </row>
    <row r="1000" spans="1:17" x14ac:dyDescent="0.3">
      <c r="A1000" t="s">
        <v>1315</v>
      </c>
      <c r="B1000" t="s">
        <v>58</v>
      </c>
      <c r="C1000" t="s">
        <v>20</v>
      </c>
      <c r="D1000" t="s">
        <v>20</v>
      </c>
      <c r="E1000" s="38">
        <v>42681</v>
      </c>
      <c r="H1000" t="s">
        <v>756</v>
      </c>
      <c r="I1000" t="s">
        <v>265</v>
      </c>
      <c r="J1000" t="b">
        <v>0</v>
      </c>
      <c r="K1000" t="b">
        <v>1</v>
      </c>
      <c r="L1000" t="b">
        <v>0</v>
      </c>
      <c r="N1000">
        <v>1</v>
      </c>
      <c r="O1000">
        <v>0</v>
      </c>
      <c r="P1000">
        <v>0</v>
      </c>
      <c r="Q1000">
        <v>0</v>
      </c>
    </row>
    <row r="1001" spans="1:17" x14ac:dyDescent="0.3">
      <c r="A1001" t="s">
        <v>547</v>
      </c>
      <c r="B1001" t="s">
        <v>63</v>
      </c>
      <c r="C1001" t="s">
        <v>26</v>
      </c>
      <c r="D1001" t="s">
        <v>26</v>
      </c>
      <c r="E1001" s="38">
        <v>42675</v>
      </c>
      <c r="F1001" t="s">
        <v>151</v>
      </c>
      <c r="G1001" t="s">
        <v>26</v>
      </c>
      <c r="H1001" t="s">
        <v>750</v>
      </c>
      <c r="I1001" t="s">
        <v>151</v>
      </c>
      <c r="J1001" t="b">
        <v>1</v>
      </c>
      <c r="K1001" t="b">
        <v>0</v>
      </c>
      <c r="L1001" t="b">
        <v>0</v>
      </c>
      <c r="M1001" s="38">
        <v>42675</v>
      </c>
      <c r="N1001">
        <v>0.33</v>
      </c>
      <c r="O1001">
        <v>1</v>
      </c>
      <c r="P1001">
        <v>0</v>
      </c>
      <c r="Q1001">
        <v>1</v>
      </c>
    </row>
    <row r="1002" spans="1:17" x14ac:dyDescent="0.3">
      <c r="A1002" t="s">
        <v>442</v>
      </c>
      <c r="B1002" t="s">
        <v>101</v>
      </c>
      <c r="C1002" t="s">
        <v>20</v>
      </c>
      <c r="D1002" t="s">
        <v>20</v>
      </c>
      <c r="E1002" s="38">
        <v>42679</v>
      </c>
      <c r="F1002" t="s">
        <v>64</v>
      </c>
      <c r="G1002" t="s">
        <v>20</v>
      </c>
      <c r="H1002" t="s">
        <v>742</v>
      </c>
      <c r="I1002" t="s">
        <v>64</v>
      </c>
      <c r="J1002" t="b">
        <v>1</v>
      </c>
      <c r="K1002" t="b">
        <v>1</v>
      </c>
      <c r="L1002" t="b">
        <v>1</v>
      </c>
      <c r="M1002" s="38">
        <v>42686</v>
      </c>
      <c r="N1002">
        <v>0.33</v>
      </c>
      <c r="O1002">
        <v>0</v>
      </c>
      <c r="P1002">
        <v>0</v>
      </c>
      <c r="Q1002">
        <v>0</v>
      </c>
    </row>
    <row r="1003" spans="1:17" x14ac:dyDescent="0.3">
      <c r="A1003" t="s">
        <v>1316</v>
      </c>
      <c r="B1003" t="s">
        <v>55</v>
      </c>
      <c r="C1003" t="s">
        <v>20</v>
      </c>
      <c r="D1003" t="s">
        <v>20</v>
      </c>
      <c r="E1003" s="38">
        <v>42683</v>
      </c>
      <c r="F1003" t="s">
        <v>140</v>
      </c>
      <c r="G1003" t="s">
        <v>20</v>
      </c>
      <c r="H1003" t="s">
        <v>760</v>
      </c>
      <c r="I1003" t="s">
        <v>140</v>
      </c>
      <c r="J1003" t="b">
        <v>0</v>
      </c>
      <c r="K1003" t="b">
        <v>0</v>
      </c>
      <c r="L1003" t="b">
        <v>0</v>
      </c>
      <c r="N1003">
        <v>1</v>
      </c>
      <c r="O1003">
        <v>0</v>
      </c>
      <c r="P1003">
        <v>0</v>
      </c>
      <c r="Q1003">
        <v>0</v>
      </c>
    </row>
    <row r="1004" spans="1:17" x14ac:dyDescent="0.3">
      <c r="A1004" t="s">
        <v>604</v>
      </c>
      <c r="B1004" t="s">
        <v>83</v>
      </c>
      <c r="C1004" t="s">
        <v>25</v>
      </c>
      <c r="D1004" t="s">
        <v>25</v>
      </c>
      <c r="E1004" s="38">
        <v>42676</v>
      </c>
      <c r="F1004" t="s">
        <v>157</v>
      </c>
      <c r="G1004" t="s">
        <v>25</v>
      </c>
      <c r="H1004" t="s">
        <v>749</v>
      </c>
      <c r="I1004" t="s">
        <v>157</v>
      </c>
      <c r="J1004" t="b">
        <v>1</v>
      </c>
      <c r="K1004" t="b">
        <v>0</v>
      </c>
      <c r="L1004" t="b">
        <v>0</v>
      </c>
      <c r="M1004" s="38">
        <v>42676</v>
      </c>
      <c r="N1004">
        <v>1</v>
      </c>
      <c r="O1004">
        <v>1</v>
      </c>
      <c r="P1004">
        <v>0</v>
      </c>
      <c r="Q1004">
        <v>0</v>
      </c>
    </row>
    <row r="1005" spans="1:17" x14ac:dyDescent="0.3">
      <c r="A1005" t="s">
        <v>1317</v>
      </c>
      <c r="B1005" t="s">
        <v>115</v>
      </c>
      <c r="C1005" t="s">
        <v>22</v>
      </c>
      <c r="D1005" t="s">
        <v>22</v>
      </c>
      <c r="E1005" s="38">
        <v>42682</v>
      </c>
      <c r="J1005" t="b">
        <v>0</v>
      </c>
      <c r="K1005" t="b">
        <v>1</v>
      </c>
      <c r="L1005" t="b">
        <v>0</v>
      </c>
      <c r="N1005">
        <v>1</v>
      </c>
      <c r="O1005">
        <v>0</v>
      </c>
      <c r="P1005">
        <v>0</v>
      </c>
      <c r="Q1005">
        <v>0</v>
      </c>
    </row>
    <row r="1006" spans="1:17" x14ac:dyDescent="0.3">
      <c r="A1006" t="s">
        <v>1318</v>
      </c>
      <c r="B1006" t="s">
        <v>77</v>
      </c>
      <c r="C1006" t="s">
        <v>20</v>
      </c>
      <c r="D1006" t="s">
        <v>20</v>
      </c>
      <c r="E1006" s="38">
        <v>42676</v>
      </c>
      <c r="F1006" t="s">
        <v>147</v>
      </c>
      <c r="G1006" t="s">
        <v>20</v>
      </c>
      <c r="H1006" t="s">
        <v>756</v>
      </c>
      <c r="I1006" t="s">
        <v>147</v>
      </c>
      <c r="J1006" t="b">
        <v>1</v>
      </c>
      <c r="K1006" t="b">
        <v>0</v>
      </c>
      <c r="L1006" t="b">
        <v>0</v>
      </c>
      <c r="N1006">
        <v>1</v>
      </c>
      <c r="O1006">
        <v>0</v>
      </c>
      <c r="P1006">
        <v>0</v>
      </c>
      <c r="Q1006">
        <v>0</v>
      </c>
    </row>
    <row r="1007" spans="1:17" x14ac:dyDescent="0.3">
      <c r="A1007" t="s">
        <v>613</v>
      </c>
      <c r="B1007" t="s">
        <v>41</v>
      </c>
      <c r="C1007" t="s">
        <v>25</v>
      </c>
      <c r="D1007" t="s">
        <v>25</v>
      </c>
      <c r="E1007" s="38">
        <v>42676</v>
      </c>
      <c r="H1007" t="s">
        <v>742</v>
      </c>
      <c r="I1007" t="s">
        <v>187</v>
      </c>
      <c r="J1007" t="b">
        <v>1</v>
      </c>
      <c r="K1007" t="b">
        <v>1</v>
      </c>
      <c r="L1007" t="b">
        <v>1</v>
      </c>
      <c r="M1007" s="38">
        <v>42677</v>
      </c>
      <c r="N1007">
        <v>0.5</v>
      </c>
      <c r="O1007">
        <v>0</v>
      </c>
      <c r="P1007">
        <v>0</v>
      </c>
      <c r="Q1007">
        <v>0</v>
      </c>
    </row>
    <row r="1008" spans="1:17" x14ac:dyDescent="0.3">
      <c r="A1008" t="s">
        <v>1273</v>
      </c>
      <c r="B1008" t="s">
        <v>89</v>
      </c>
      <c r="C1008" t="s">
        <v>21</v>
      </c>
      <c r="D1008" t="s">
        <v>21</v>
      </c>
      <c r="E1008" s="38">
        <v>42679</v>
      </c>
      <c r="J1008" t="b">
        <v>0</v>
      </c>
      <c r="K1008" t="b">
        <v>1</v>
      </c>
      <c r="L1008" t="b">
        <v>1</v>
      </c>
      <c r="N1008">
        <v>0.5</v>
      </c>
      <c r="O1008">
        <v>0</v>
      </c>
      <c r="P1008">
        <v>0</v>
      </c>
      <c r="Q1008">
        <v>0</v>
      </c>
    </row>
    <row r="1009" spans="1:17" x14ac:dyDescent="0.3">
      <c r="A1009" t="s">
        <v>1319</v>
      </c>
      <c r="B1009" t="s">
        <v>127</v>
      </c>
      <c r="C1009" t="s">
        <v>21</v>
      </c>
      <c r="D1009" t="s">
        <v>21</v>
      </c>
      <c r="E1009" s="38">
        <v>42676</v>
      </c>
      <c r="F1009" t="s">
        <v>162</v>
      </c>
      <c r="G1009" t="s">
        <v>21</v>
      </c>
      <c r="H1009" t="s">
        <v>756</v>
      </c>
      <c r="I1009" t="s">
        <v>162</v>
      </c>
      <c r="J1009" t="b">
        <v>1</v>
      </c>
      <c r="K1009" t="b">
        <v>0</v>
      </c>
      <c r="L1009" t="b">
        <v>0</v>
      </c>
      <c r="N1009">
        <v>1</v>
      </c>
      <c r="O1009">
        <v>0</v>
      </c>
      <c r="P1009">
        <v>0</v>
      </c>
      <c r="Q1009">
        <v>0</v>
      </c>
    </row>
    <row r="1010" spans="1:17" x14ac:dyDescent="0.3">
      <c r="A1010" t="s">
        <v>699</v>
      </c>
      <c r="B1010" t="s">
        <v>163</v>
      </c>
      <c r="D1010" t="s">
        <v>23</v>
      </c>
      <c r="E1010" s="38">
        <v>42678</v>
      </c>
      <c r="F1010" t="s">
        <v>163</v>
      </c>
      <c r="G1010" t="s">
        <v>23</v>
      </c>
      <c r="H1010" t="s">
        <v>750</v>
      </c>
      <c r="I1010" t="s">
        <v>163</v>
      </c>
      <c r="J1010" t="b">
        <v>0</v>
      </c>
      <c r="K1010" t="b">
        <v>0</v>
      </c>
      <c r="L1010" t="b">
        <v>0</v>
      </c>
      <c r="M1010" s="38">
        <v>42678</v>
      </c>
      <c r="N1010">
        <v>1</v>
      </c>
      <c r="O1010">
        <v>1</v>
      </c>
      <c r="P1010">
        <v>0</v>
      </c>
      <c r="Q1010">
        <v>1</v>
      </c>
    </row>
    <row r="1011" spans="1:17" x14ac:dyDescent="0.3">
      <c r="A1011" t="s">
        <v>1257</v>
      </c>
      <c r="B1011" t="s">
        <v>112</v>
      </c>
      <c r="C1011" t="s">
        <v>23</v>
      </c>
      <c r="D1011" t="s">
        <v>23</v>
      </c>
      <c r="E1011" s="38">
        <v>42675</v>
      </c>
      <c r="F1011" t="s">
        <v>141</v>
      </c>
      <c r="G1011" t="s">
        <v>23</v>
      </c>
      <c r="H1011" t="s">
        <v>742</v>
      </c>
      <c r="I1011" t="s">
        <v>141</v>
      </c>
      <c r="J1011" t="b">
        <v>1</v>
      </c>
      <c r="K1011" t="b">
        <v>1</v>
      </c>
      <c r="L1011" t="b">
        <v>1</v>
      </c>
      <c r="M1011" s="38">
        <v>42670</v>
      </c>
      <c r="N1011">
        <v>0.2</v>
      </c>
      <c r="O1011">
        <v>0</v>
      </c>
      <c r="P1011">
        <v>0</v>
      </c>
      <c r="Q1011">
        <v>0</v>
      </c>
    </row>
    <row r="1012" spans="1:17" x14ac:dyDescent="0.3">
      <c r="A1012" t="s">
        <v>1320</v>
      </c>
      <c r="B1012" t="s">
        <v>114</v>
      </c>
      <c r="C1012" t="s">
        <v>23</v>
      </c>
      <c r="D1012" t="s">
        <v>23</v>
      </c>
      <c r="E1012" s="38">
        <v>42678</v>
      </c>
      <c r="F1012" t="s">
        <v>168</v>
      </c>
      <c r="G1012" t="s">
        <v>23</v>
      </c>
      <c r="J1012" t="b">
        <v>0</v>
      </c>
      <c r="K1012" t="b">
        <v>0</v>
      </c>
      <c r="L1012" t="b">
        <v>0</v>
      </c>
      <c r="N1012">
        <v>1</v>
      </c>
      <c r="O1012">
        <v>0</v>
      </c>
      <c r="P1012">
        <v>0</v>
      </c>
      <c r="Q1012">
        <v>0</v>
      </c>
    </row>
    <row r="1013" spans="1:17" x14ac:dyDescent="0.3">
      <c r="A1013" t="s">
        <v>539</v>
      </c>
      <c r="B1013" t="s">
        <v>141</v>
      </c>
      <c r="D1013" t="s">
        <v>23</v>
      </c>
      <c r="E1013" s="38">
        <v>42676</v>
      </c>
      <c r="F1013" t="s">
        <v>141</v>
      </c>
      <c r="G1013" t="s">
        <v>23</v>
      </c>
      <c r="H1013" t="s">
        <v>750</v>
      </c>
      <c r="I1013" t="s">
        <v>141</v>
      </c>
      <c r="J1013" t="b">
        <v>1</v>
      </c>
      <c r="K1013" t="b">
        <v>0</v>
      </c>
      <c r="L1013" t="b">
        <v>0</v>
      </c>
      <c r="M1013" s="38">
        <v>42676</v>
      </c>
      <c r="N1013">
        <v>0.5</v>
      </c>
      <c r="O1013">
        <v>1</v>
      </c>
      <c r="P1013">
        <v>0</v>
      </c>
      <c r="Q1013">
        <v>1</v>
      </c>
    </row>
    <row r="1014" spans="1:17" x14ac:dyDescent="0.3">
      <c r="A1014" t="s">
        <v>1321</v>
      </c>
      <c r="D1014" t="s">
        <v>20</v>
      </c>
      <c r="E1014" s="38">
        <v>42677</v>
      </c>
      <c r="F1014" t="s">
        <v>152</v>
      </c>
      <c r="G1014" t="s">
        <v>20</v>
      </c>
      <c r="H1014" t="s">
        <v>756</v>
      </c>
      <c r="I1014" t="s">
        <v>152</v>
      </c>
      <c r="J1014" t="b">
        <v>1</v>
      </c>
      <c r="K1014" t="b">
        <v>0</v>
      </c>
      <c r="L1014" t="b">
        <v>0</v>
      </c>
      <c r="N1014">
        <v>1</v>
      </c>
      <c r="O1014">
        <v>0</v>
      </c>
      <c r="P1014">
        <v>0</v>
      </c>
      <c r="Q1014">
        <v>0</v>
      </c>
    </row>
    <row r="1015" spans="1:17" x14ac:dyDescent="0.3">
      <c r="A1015" t="s">
        <v>1322</v>
      </c>
      <c r="B1015" t="s">
        <v>79</v>
      </c>
      <c r="C1015" t="s">
        <v>25</v>
      </c>
      <c r="D1015" t="s">
        <v>25</v>
      </c>
      <c r="E1015" s="38">
        <v>42677</v>
      </c>
      <c r="F1015" t="s">
        <v>79</v>
      </c>
      <c r="H1015" t="s">
        <v>760</v>
      </c>
      <c r="I1015" t="s">
        <v>79</v>
      </c>
      <c r="J1015" t="b">
        <v>0</v>
      </c>
      <c r="K1015" t="b">
        <v>0</v>
      </c>
      <c r="L1015" t="b">
        <v>0</v>
      </c>
      <c r="N1015">
        <v>1</v>
      </c>
      <c r="O1015">
        <v>0</v>
      </c>
      <c r="P1015">
        <v>0</v>
      </c>
      <c r="Q1015">
        <v>0</v>
      </c>
    </row>
    <row r="1016" spans="1:17" x14ac:dyDescent="0.3">
      <c r="A1016" t="s">
        <v>1323</v>
      </c>
      <c r="D1016" t="s">
        <v>26</v>
      </c>
      <c r="E1016" s="38">
        <v>42686</v>
      </c>
      <c r="J1016" t="b">
        <v>1</v>
      </c>
      <c r="K1016" t="b">
        <v>1</v>
      </c>
      <c r="L1016" t="b">
        <v>0</v>
      </c>
      <c r="N1016">
        <v>1</v>
      </c>
      <c r="O1016">
        <v>0</v>
      </c>
      <c r="P1016">
        <v>0</v>
      </c>
      <c r="Q1016">
        <v>0</v>
      </c>
    </row>
    <row r="1017" spans="1:17" x14ac:dyDescent="0.3">
      <c r="A1017" t="s">
        <v>583</v>
      </c>
      <c r="B1017" t="s">
        <v>42</v>
      </c>
      <c r="C1017" t="s">
        <v>25</v>
      </c>
      <c r="D1017" t="s">
        <v>25</v>
      </c>
      <c r="E1017" s="38">
        <v>42686</v>
      </c>
      <c r="F1017" t="s">
        <v>136</v>
      </c>
      <c r="G1017" t="s">
        <v>25</v>
      </c>
      <c r="H1017" t="s">
        <v>771</v>
      </c>
      <c r="I1017" t="s">
        <v>136</v>
      </c>
      <c r="J1017" t="b">
        <v>0</v>
      </c>
      <c r="K1017" t="b">
        <v>0</v>
      </c>
      <c r="L1017" t="b">
        <v>0</v>
      </c>
      <c r="M1017" s="38">
        <v>42686</v>
      </c>
      <c r="N1017">
        <v>0.5</v>
      </c>
      <c r="O1017">
        <v>1</v>
      </c>
      <c r="P1017">
        <v>0</v>
      </c>
      <c r="Q1017">
        <v>0</v>
      </c>
    </row>
    <row r="1018" spans="1:17" x14ac:dyDescent="0.3">
      <c r="A1018" t="s">
        <v>1324</v>
      </c>
      <c r="B1018" t="s">
        <v>108</v>
      </c>
      <c r="C1018" t="s">
        <v>20</v>
      </c>
      <c r="D1018" t="s">
        <v>20</v>
      </c>
      <c r="E1018" s="38">
        <v>42679</v>
      </c>
      <c r="H1018" t="s">
        <v>756</v>
      </c>
      <c r="I1018" t="s">
        <v>265</v>
      </c>
      <c r="J1018" t="b">
        <v>0</v>
      </c>
      <c r="K1018" t="b">
        <v>1</v>
      </c>
      <c r="L1018" t="b">
        <v>0</v>
      </c>
      <c r="N1018">
        <v>1</v>
      </c>
      <c r="O1018">
        <v>0</v>
      </c>
      <c r="P1018">
        <v>0</v>
      </c>
      <c r="Q1018">
        <v>0</v>
      </c>
    </row>
    <row r="1019" spans="1:17" x14ac:dyDescent="0.3">
      <c r="A1019" t="s">
        <v>1262</v>
      </c>
      <c r="B1019" t="s">
        <v>62</v>
      </c>
      <c r="C1019" t="s">
        <v>21</v>
      </c>
      <c r="D1019" t="s">
        <v>21</v>
      </c>
      <c r="E1019" s="38">
        <v>42684</v>
      </c>
      <c r="F1019" t="s">
        <v>159</v>
      </c>
      <c r="G1019" t="s">
        <v>21</v>
      </c>
      <c r="H1019" t="s">
        <v>769</v>
      </c>
      <c r="I1019" t="s">
        <v>265</v>
      </c>
      <c r="J1019" t="b">
        <v>1</v>
      </c>
      <c r="K1019" t="b">
        <v>1</v>
      </c>
      <c r="L1019" t="b">
        <v>0</v>
      </c>
      <c r="N1019">
        <v>0.5</v>
      </c>
      <c r="O1019">
        <v>0</v>
      </c>
      <c r="P1019">
        <v>0</v>
      </c>
      <c r="Q1019">
        <v>0</v>
      </c>
    </row>
    <row r="1020" spans="1:17" x14ac:dyDescent="0.3">
      <c r="A1020" t="s">
        <v>524</v>
      </c>
      <c r="B1020" t="s">
        <v>116</v>
      </c>
      <c r="C1020" t="s">
        <v>23</v>
      </c>
      <c r="D1020" t="s">
        <v>23</v>
      </c>
      <c r="E1020" s="38">
        <v>42678</v>
      </c>
      <c r="F1020" t="s">
        <v>169</v>
      </c>
      <c r="G1020" t="s">
        <v>23</v>
      </c>
      <c r="H1020" t="s">
        <v>746</v>
      </c>
      <c r="I1020" t="s">
        <v>169</v>
      </c>
      <c r="J1020" t="b">
        <v>1</v>
      </c>
      <c r="K1020" t="b">
        <v>0</v>
      </c>
      <c r="L1020" t="b">
        <v>0</v>
      </c>
      <c r="M1020" s="38">
        <v>42678</v>
      </c>
      <c r="N1020">
        <v>1</v>
      </c>
      <c r="O1020">
        <v>1</v>
      </c>
      <c r="P1020">
        <v>1</v>
      </c>
      <c r="Q1020">
        <v>1</v>
      </c>
    </row>
    <row r="1021" spans="1:17" x14ac:dyDescent="0.3">
      <c r="A1021" t="s">
        <v>1325</v>
      </c>
      <c r="D1021" t="s">
        <v>20</v>
      </c>
      <c r="E1021" s="38">
        <v>42678</v>
      </c>
      <c r="F1021" t="s">
        <v>147</v>
      </c>
      <c r="G1021" t="s">
        <v>20</v>
      </c>
      <c r="H1021" t="s">
        <v>756</v>
      </c>
      <c r="I1021" t="s">
        <v>147</v>
      </c>
      <c r="J1021" t="b">
        <v>1</v>
      </c>
      <c r="K1021" t="b">
        <v>0</v>
      </c>
      <c r="L1021" t="b">
        <v>0</v>
      </c>
      <c r="N1021">
        <v>1</v>
      </c>
      <c r="O1021">
        <v>0</v>
      </c>
      <c r="P1021">
        <v>0</v>
      </c>
      <c r="Q1021">
        <v>0</v>
      </c>
    </row>
    <row r="1022" spans="1:17" x14ac:dyDescent="0.3">
      <c r="A1022" t="s">
        <v>1165</v>
      </c>
      <c r="B1022" t="s">
        <v>118</v>
      </c>
      <c r="C1022" t="s">
        <v>22</v>
      </c>
      <c r="D1022" t="s">
        <v>26</v>
      </c>
      <c r="E1022" s="38">
        <v>42679</v>
      </c>
      <c r="H1022" t="s">
        <v>754</v>
      </c>
      <c r="I1022" t="s">
        <v>146</v>
      </c>
      <c r="J1022" t="b">
        <v>0</v>
      </c>
      <c r="K1022" t="b">
        <v>1</v>
      </c>
      <c r="L1022" t="b">
        <v>0</v>
      </c>
      <c r="N1022">
        <v>0.5</v>
      </c>
      <c r="O1022">
        <v>0</v>
      </c>
      <c r="P1022">
        <v>0</v>
      </c>
      <c r="Q1022">
        <v>0</v>
      </c>
    </row>
    <row r="1023" spans="1:17" x14ac:dyDescent="0.3">
      <c r="A1023" t="s">
        <v>661</v>
      </c>
      <c r="D1023" t="s">
        <v>26</v>
      </c>
      <c r="E1023" s="38">
        <v>42678</v>
      </c>
      <c r="F1023" t="s">
        <v>151</v>
      </c>
      <c r="G1023" t="s">
        <v>26</v>
      </c>
      <c r="H1023" t="s">
        <v>749</v>
      </c>
      <c r="I1023" t="s">
        <v>151</v>
      </c>
      <c r="J1023" t="b">
        <v>1</v>
      </c>
      <c r="K1023" t="b">
        <v>0</v>
      </c>
      <c r="L1023" t="b">
        <v>0</v>
      </c>
      <c r="M1023" s="38">
        <v>42678</v>
      </c>
      <c r="N1023">
        <v>1</v>
      </c>
      <c r="O1023">
        <v>1</v>
      </c>
      <c r="P1023">
        <v>0</v>
      </c>
      <c r="Q1023">
        <v>0</v>
      </c>
    </row>
    <row r="1024" spans="1:17" x14ac:dyDescent="0.3">
      <c r="A1024" t="s">
        <v>669</v>
      </c>
      <c r="B1024" t="s">
        <v>103</v>
      </c>
      <c r="C1024" t="s">
        <v>22</v>
      </c>
      <c r="D1024" t="s">
        <v>22</v>
      </c>
      <c r="E1024" s="38">
        <v>42678</v>
      </c>
      <c r="F1024" t="s">
        <v>135</v>
      </c>
      <c r="G1024" t="s">
        <v>22</v>
      </c>
      <c r="H1024" t="s">
        <v>750</v>
      </c>
      <c r="I1024" t="s">
        <v>135</v>
      </c>
      <c r="J1024" t="b">
        <v>1</v>
      </c>
      <c r="K1024" t="b">
        <v>0</v>
      </c>
      <c r="L1024" t="b">
        <v>0</v>
      </c>
      <c r="M1024" s="38">
        <v>42678</v>
      </c>
      <c r="N1024">
        <v>1</v>
      </c>
      <c r="O1024">
        <v>1</v>
      </c>
      <c r="P1024">
        <v>0</v>
      </c>
      <c r="Q1024">
        <v>1</v>
      </c>
    </row>
    <row r="1025" spans="1:17" x14ac:dyDescent="0.3">
      <c r="A1025" t="s">
        <v>1188</v>
      </c>
      <c r="B1025" t="s">
        <v>45</v>
      </c>
      <c r="C1025" t="s">
        <v>20</v>
      </c>
      <c r="D1025" t="s">
        <v>20</v>
      </c>
      <c r="E1025" s="38">
        <v>42682</v>
      </c>
      <c r="F1025" t="s">
        <v>152</v>
      </c>
      <c r="G1025" t="s">
        <v>20</v>
      </c>
      <c r="H1025" t="s">
        <v>760</v>
      </c>
      <c r="I1025" t="s">
        <v>152</v>
      </c>
      <c r="J1025" t="b">
        <v>0</v>
      </c>
      <c r="K1025" t="b">
        <v>0</v>
      </c>
      <c r="L1025" t="b">
        <v>0</v>
      </c>
      <c r="N1025">
        <v>0.5</v>
      </c>
      <c r="O1025">
        <v>0</v>
      </c>
      <c r="P1025">
        <v>0</v>
      </c>
      <c r="Q1025">
        <v>0</v>
      </c>
    </row>
    <row r="1026" spans="1:17" x14ac:dyDescent="0.3">
      <c r="A1026" t="s">
        <v>1326</v>
      </c>
      <c r="B1026" t="s">
        <v>89</v>
      </c>
      <c r="C1026" t="s">
        <v>21</v>
      </c>
      <c r="D1026" t="s">
        <v>21</v>
      </c>
      <c r="E1026" s="38">
        <v>42679</v>
      </c>
      <c r="J1026" t="b">
        <v>0</v>
      </c>
      <c r="K1026" t="b">
        <v>1</v>
      </c>
      <c r="L1026" t="b">
        <v>0</v>
      </c>
      <c r="N1026">
        <v>1</v>
      </c>
      <c r="O1026">
        <v>0</v>
      </c>
      <c r="P1026">
        <v>0</v>
      </c>
      <c r="Q1026">
        <v>0</v>
      </c>
    </row>
    <row r="1027" spans="1:17" x14ac:dyDescent="0.3">
      <c r="A1027" t="s">
        <v>716</v>
      </c>
      <c r="B1027" t="s">
        <v>120</v>
      </c>
      <c r="C1027" t="s">
        <v>23</v>
      </c>
      <c r="D1027" t="s">
        <v>23</v>
      </c>
      <c r="E1027" s="38">
        <v>42682</v>
      </c>
      <c r="F1027" t="s">
        <v>171</v>
      </c>
      <c r="G1027" t="s">
        <v>23</v>
      </c>
      <c r="H1027" t="s">
        <v>771</v>
      </c>
      <c r="I1027" t="s">
        <v>171</v>
      </c>
      <c r="J1027" t="b">
        <v>1</v>
      </c>
      <c r="K1027" t="b">
        <v>0</v>
      </c>
      <c r="L1027" t="b">
        <v>0</v>
      </c>
      <c r="M1027" s="38">
        <v>42682</v>
      </c>
      <c r="N1027">
        <v>0.5</v>
      </c>
      <c r="O1027">
        <v>1</v>
      </c>
      <c r="P1027">
        <v>0</v>
      </c>
      <c r="Q1027">
        <v>0</v>
      </c>
    </row>
    <row r="1028" spans="1:17" x14ac:dyDescent="0.3">
      <c r="A1028" t="s">
        <v>1274</v>
      </c>
      <c r="B1028" t="s">
        <v>47</v>
      </c>
      <c r="C1028" t="s">
        <v>20</v>
      </c>
      <c r="D1028" t="s">
        <v>20</v>
      </c>
      <c r="E1028" s="38">
        <v>42681</v>
      </c>
      <c r="F1028" t="s">
        <v>140</v>
      </c>
      <c r="G1028" t="s">
        <v>20</v>
      </c>
      <c r="H1028" t="s">
        <v>754</v>
      </c>
      <c r="I1028" t="s">
        <v>140</v>
      </c>
      <c r="J1028" t="b">
        <v>0</v>
      </c>
      <c r="K1028" t="b">
        <v>1</v>
      </c>
      <c r="L1028" t="b">
        <v>0</v>
      </c>
      <c r="N1028">
        <v>0.5</v>
      </c>
      <c r="O1028">
        <v>0</v>
      </c>
      <c r="P1028">
        <v>0</v>
      </c>
      <c r="Q1028">
        <v>0</v>
      </c>
    </row>
    <row r="1029" spans="1:17" x14ac:dyDescent="0.3">
      <c r="A1029" t="s">
        <v>711</v>
      </c>
      <c r="B1029" t="s">
        <v>101</v>
      </c>
      <c r="C1029" t="s">
        <v>20</v>
      </c>
      <c r="D1029" t="s">
        <v>20</v>
      </c>
      <c r="E1029" s="38">
        <v>42677</v>
      </c>
      <c r="F1029" t="s">
        <v>147</v>
      </c>
      <c r="G1029" t="s">
        <v>20</v>
      </c>
      <c r="H1029" t="s">
        <v>750</v>
      </c>
      <c r="I1029" t="s">
        <v>147</v>
      </c>
      <c r="J1029" t="b">
        <v>1</v>
      </c>
      <c r="K1029" t="b">
        <v>0</v>
      </c>
      <c r="L1029" t="b">
        <v>0</v>
      </c>
      <c r="M1029" s="38">
        <v>42677</v>
      </c>
      <c r="N1029">
        <v>0.5</v>
      </c>
      <c r="O1029">
        <v>1</v>
      </c>
      <c r="P1029">
        <v>0</v>
      </c>
      <c r="Q1029">
        <v>1</v>
      </c>
    </row>
    <row r="1030" spans="1:17" x14ac:dyDescent="0.3">
      <c r="A1030" t="s">
        <v>647</v>
      </c>
      <c r="B1030" t="s">
        <v>68</v>
      </c>
      <c r="C1030" t="s">
        <v>25</v>
      </c>
      <c r="D1030" t="s">
        <v>25</v>
      </c>
      <c r="E1030" s="38">
        <v>42677</v>
      </c>
      <c r="F1030" t="s">
        <v>165</v>
      </c>
      <c r="G1030" t="s">
        <v>25</v>
      </c>
      <c r="H1030" t="s">
        <v>750</v>
      </c>
      <c r="I1030" t="s">
        <v>165</v>
      </c>
      <c r="J1030" t="b">
        <v>1</v>
      </c>
      <c r="K1030" t="b">
        <v>0</v>
      </c>
      <c r="L1030" t="b">
        <v>0</v>
      </c>
      <c r="M1030" s="38">
        <v>42677</v>
      </c>
      <c r="N1030">
        <v>1</v>
      </c>
      <c r="O1030">
        <v>1</v>
      </c>
      <c r="P1030">
        <v>0</v>
      </c>
      <c r="Q1030">
        <v>1</v>
      </c>
    </row>
    <row r="1031" spans="1:17" x14ac:dyDescent="0.3">
      <c r="A1031" t="s">
        <v>396</v>
      </c>
      <c r="D1031" t="s">
        <v>22</v>
      </c>
      <c r="E1031" s="38">
        <v>42682</v>
      </c>
      <c r="H1031" t="s">
        <v>742</v>
      </c>
      <c r="I1031" t="s">
        <v>312</v>
      </c>
      <c r="J1031" t="b">
        <v>0</v>
      </c>
      <c r="K1031" t="b">
        <v>1</v>
      </c>
      <c r="L1031" t="b">
        <v>1</v>
      </c>
      <c r="M1031" s="38">
        <v>42683</v>
      </c>
      <c r="N1031">
        <v>0.25</v>
      </c>
      <c r="O1031">
        <v>0</v>
      </c>
      <c r="P1031">
        <v>0</v>
      </c>
      <c r="Q1031">
        <v>0</v>
      </c>
    </row>
    <row r="1032" spans="1:17" x14ac:dyDescent="0.3">
      <c r="A1032" t="s">
        <v>683</v>
      </c>
      <c r="B1032" t="s">
        <v>146</v>
      </c>
      <c r="D1032" t="s">
        <v>26</v>
      </c>
      <c r="E1032" s="38">
        <v>42677</v>
      </c>
      <c r="F1032" t="s">
        <v>146</v>
      </c>
      <c r="G1032" t="s">
        <v>26</v>
      </c>
      <c r="H1032" t="s">
        <v>750</v>
      </c>
      <c r="I1032" t="s">
        <v>146</v>
      </c>
      <c r="J1032" t="b">
        <v>1</v>
      </c>
      <c r="K1032" t="b">
        <v>0</v>
      </c>
      <c r="L1032" t="b">
        <v>0</v>
      </c>
      <c r="M1032" s="38">
        <v>42677</v>
      </c>
      <c r="N1032">
        <v>1</v>
      </c>
      <c r="O1032">
        <v>1</v>
      </c>
      <c r="P1032">
        <v>0</v>
      </c>
      <c r="Q1032">
        <v>1</v>
      </c>
    </row>
    <row r="1033" spans="1:17" x14ac:dyDescent="0.3">
      <c r="A1033" t="s">
        <v>1327</v>
      </c>
      <c r="B1033" t="s">
        <v>55</v>
      </c>
      <c r="C1033" t="s">
        <v>20</v>
      </c>
      <c r="D1033" t="s">
        <v>20</v>
      </c>
      <c r="E1033" s="38">
        <v>42677</v>
      </c>
      <c r="F1033" t="s">
        <v>152</v>
      </c>
      <c r="G1033" t="s">
        <v>20</v>
      </c>
      <c r="H1033" t="s">
        <v>754</v>
      </c>
      <c r="I1033" t="s">
        <v>152</v>
      </c>
      <c r="J1033" t="b">
        <v>1</v>
      </c>
      <c r="K1033" t="b">
        <v>1</v>
      </c>
      <c r="L1033" t="b">
        <v>0</v>
      </c>
      <c r="N1033">
        <v>1</v>
      </c>
      <c r="O1033">
        <v>0</v>
      </c>
      <c r="P1033">
        <v>0</v>
      </c>
      <c r="Q1033">
        <v>0</v>
      </c>
    </row>
    <row r="1034" spans="1:17" x14ac:dyDescent="0.3">
      <c r="A1034" t="s">
        <v>787</v>
      </c>
      <c r="B1034" t="s">
        <v>45</v>
      </c>
      <c r="C1034" t="s">
        <v>20</v>
      </c>
      <c r="D1034" t="s">
        <v>20</v>
      </c>
      <c r="E1034" s="38">
        <v>42677</v>
      </c>
      <c r="J1034" t="b">
        <v>0</v>
      </c>
      <c r="K1034" t="b">
        <v>1</v>
      </c>
      <c r="L1034" t="b">
        <v>0</v>
      </c>
      <c r="N1034">
        <v>0.5</v>
      </c>
      <c r="O1034">
        <v>0</v>
      </c>
      <c r="P1034">
        <v>0</v>
      </c>
      <c r="Q1034">
        <v>0</v>
      </c>
    </row>
    <row r="1035" spans="1:17" x14ac:dyDescent="0.3">
      <c r="A1035" t="s">
        <v>1328</v>
      </c>
      <c r="B1035" t="s">
        <v>58</v>
      </c>
      <c r="C1035" t="s">
        <v>20</v>
      </c>
      <c r="D1035" t="s">
        <v>20</v>
      </c>
      <c r="E1035" s="38">
        <v>42682</v>
      </c>
      <c r="H1035" t="s">
        <v>752</v>
      </c>
      <c r="I1035" t="s">
        <v>265</v>
      </c>
      <c r="J1035" t="b">
        <v>0</v>
      </c>
      <c r="K1035" t="b">
        <v>1</v>
      </c>
      <c r="L1035" t="b">
        <v>0</v>
      </c>
      <c r="N1035">
        <v>1</v>
      </c>
      <c r="O1035">
        <v>0</v>
      </c>
      <c r="P1035">
        <v>0</v>
      </c>
      <c r="Q1035">
        <v>0</v>
      </c>
    </row>
    <row r="1036" spans="1:17" x14ac:dyDescent="0.3">
      <c r="A1036" t="s">
        <v>1329</v>
      </c>
      <c r="B1036" t="s">
        <v>95</v>
      </c>
      <c r="C1036" t="s">
        <v>23</v>
      </c>
      <c r="D1036" t="s">
        <v>23</v>
      </c>
      <c r="E1036" s="38">
        <v>42681</v>
      </c>
      <c r="J1036" t="b">
        <v>1</v>
      </c>
      <c r="K1036" t="b">
        <v>1</v>
      </c>
      <c r="L1036" t="b">
        <v>1</v>
      </c>
      <c r="N1036">
        <v>0.5</v>
      </c>
      <c r="O1036">
        <v>0</v>
      </c>
      <c r="P1036">
        <v>0</v>
      </c>
      <c r="Q1036">
        <v>0</v>
      </c>
    </row>
    <row r="1037" spans="1:17" x14ac:dyDescent="0.3">
      <c r="A1037" t="s">
        <v>1330</v>
      </c>
      <c r="D1037" t="s">
        <v>22</v>
      </c>
      <c r="E1037" s="38">
        <v>42678</v>
      </c>
      <c r="J1037" t="b">
        <v>0</v>
      </c>
      <c r="K1037" t="b">
        <v>1</v>
      </c>
      <c r="L1037" t="b">
        <v>0</v>
      </c>
      <c r="N1037">
        <v>1</v>
      </c>
      <c r="O1037">
        <v>0</v>
      </c>
      <c r="P1037">
        <v>0</v>
      </c>
      <c r="Q1037">
        <v>0</v>
      </c>
    </row>
    <row r="1038" spans="1:17" x14ac:dyDescent="0.3">
      <c r="A1038" t="s">
        <v>672</v>
      </c>
      <c r="D1038" t="s">
        <v>23</v>
      </c>
      <c r="E1038" s="38">
        <v>42677</v>
      </c>
      <c r="F1038" t="s">
        <v>163</v>
      </c>
      <c r="G1038" t="s">
        <v>23</v>
      </c>
      <c r="H1038" t="s">
        <v>746</v>
      </c>
      <c r="I1038" t="s">
        <v>163</v>
      </c>
      <c r="J1038" t="b">
        <v>1</v>
      </c>
      <c r="K1038" t="b">
        <v>0</v>
      </c>
      <c r="L1038" t="b">
        <v>0</v>
      </c>
      <c r="M1038" s="38">
        <v>42677</v>
      </c>
      <c r="N1038">
        <v>0.33</v>
      </c>
      <c r="O1038">
        <v>1</v>
      </c>
      <c r="P1038">
        <v>1</v>
      </c>
      <c r="Q1038">
        <v>1</v>
      </c>
    </row>
    <row r="1039" spans="1:17" x14ac:dyDescent="0.3">
      <c r="A1039" t="s">
        <v>482</v>
      </c>
      <c r="B1039" t="s">
        <v>45</v>
      </c>
      <c r="C1039" t="s">
        <v>20</v>
      </c>
      <c r="D1039" t="s">
        <v>20</v>
      </c>
      <c r="E1039" s="38">
        <v>42677</v>
      </c>
      <c r="F1039" t="s">
        <v>149</v>
      </c>
      <c r="G1039" t="s">
        <v>20</v>
      </c>
      <c r="H1039" t="s">
        <v>749</v>
      </c>
      <c r="I1039" t="s">
        <v>149</v>
      </c>
      <c r="J1039" t="b">
        <v>1</v>
      </c>
      <c r="K1039" t="b">
        <v>0</v>
      </c>
      <c r="L1039" t="b">
        <v>0</v>
      </c>
      <c r="M1039" s="38">
        <v>42677</v>
      </c>
      <c r="N1039">
        <v>0.11</v>
      </c>
      <c r="O1039">
        <v>1</v>
      </c>
      <c r="P1039">
        <v>0</v>
      </c>
      <c r="Q1039">
        <v>0</v>
      </c>
    </row>
    <row r="1040" spans="1:17" x14ac:dyDescent="0.3">
      <c r="A1040" t="s">
        <v>554</v>
      </c>
      <c r="B1040" t="s">
        <v>129</v>
      </c>
      <c r="C1040" t="s">
        <v>20</v>
      </c>
      <c r="D1040" t="s">
        <v>20</v>
      </c>
      <c r="E1040" s="38">
        <v>42683</v>
      </c>
      <c r="F1040" t="s">
        <v>64</v>
      </c>
      <c r="G1040" t="s">
        <v>20</v>
      </c>
      <c r="H1040" t="s">
        <v>742</v>
      </c>
      <c r="I1040" t="s">
        <v>64</v>
      </c>
      <c r="J1040" t="b">
        <v>0</v>
      </c>
      <c r="K1040" t="b">
        <v>1</v>
      </c>
      <c r="L1040" t="b">
        <v>1</v>
      </c>
      <c r="M1040" s="38">
        <v>42690</v>
      </c>
      <c r="N1040">
        <v>0.25</v>
      </c>
      <c r="O1040">
        <v>0</v>
      </c>
      <c r="P1040">
        <v>0</v>
      </c>
      <c r="Q1040">
        <v>0</v>
      </c>
    </row>
    <row r="1041" spans="1:17" x14ac:dyDescent="0.3">
      <c r="A1041" t="s">
        <v>1331</v>
      </c>
      <c r="B1041" t="s">
        <v>122</v>
      </c>
      <c r="C1041" t="s">
        <v>23</v>
      </c>
      <c r="D1041" t="s">
        <v>23</v>
      </c>
      <c r="E1041" s="38">
        <v>42686</v>
      </c>
      <c r="F1041" t="s">
        <v>163</v>
      </c>
      <c r="G1041" t="s">
        <v>23</v>
      </c>
      <c r="H1041" t="s">
        <v>760</v>
      </c>
      <c r="I1041" t="s">
        <v>163</v>
      </c>
      <c r="J1041" t="b">
        <v>0</v>
      </c>
      <c r="K1041" t="b">
        <v>0</v>
      </c>
      <c r="L1041" t="b">
        <v>0</v>
      </c>
      <c r="M1041" s="38">
        <v>42672</v>
      </c>
      <c r="N1041">
        <v>1</v>
      </c>
      <c r="O1041">
        <v>0</v>
      </c>
      <c r="P1041">
        <v>0</v>
      </c>
      <c r="Q1041">
        <v>0</v>
      </c>
    </row>
    <row r="1042" spans="1:17" x14ac:dyDescent="0.3">
      <c r="A1042" t="s">
        <v>673</v>
      </c>
      <c r="B1042" t="s">
        <v>118</v>
      </c>
      <c r="C1042" t="s">
        <v>22</v>
      </c>
      <c r="D1042" t="s">
        <v>26</v>
      </c>
      <c r="E1042" s="38">
        <v>42678</v>
      </c>
      <c r="F1042" t="s">
        <v>138</v>
      </c>
      <c r="G1042" t="s">
        <v>26</v>
      </c>
      <c r="H1042" t="s">
        <v>749</v>
      </c>
      <c r="I1042" t="s">
        <v>138</v>
      </c>
      <c r="J1042" t="b">
        <v>1</v>
      </c>
      <c r="K1042" t="b">
        <v>0</v>
      </c>
      <c r="L1042" t="b">
        <v>0</v>
      </c>
      <c r="M1042" s="38">
        <v>42678</v>
      </c>
      <c r="N1042">
        <v>0.5</v>
      </c>
      <c r="O1042">
        <v>1</v>
      </c>
      <c r="P1042">
        <v>0</v>
      </c>
      <c r="Q1042">
        <v>0</v>
      </c>
    </row>
    <row r="1043" spans="1:17" x14ac:dyDescent="0.3">
      <c r="A1043" t="s">
        <v>1332</v>
      </c>
      <c r="B1043" t="s">
        <v>95</v>
      </c>
      <c r="C1043" t="s">
        <v>23</v>
      </c>
      <c r="D1043" t="s">
        <v>23</v>
      </c>
      <c r="E1043" s="38">
        <v>42681</v>
      </c>
      <c r="J1043" t="b">
        <v>0</v>
      </c>
      <c r="K1043" t="b">
        <v>1</v>
      </c>
      <c r="L1043" t="b">
        <v>0</v>
      </c>
      <c r="N1043">
        <v>1</v>
      </c>
      <c r="O1043">
        <v>0</v>
      </c>
      <c r="P1043">
        <v>0</v>
      </c>
      <c r="Q1043">
        <v>0</v>
      </c>
    </row>
    <row r="1044" spans="1:17" x14ac:dyDescent="0.3">
      <c r="A1044" t="s">
        <v>460</v>
      </c>
      <c r="B1044" t="s">
        <v>461</v>
      </c>
      <c r="C1044" t="s">
        <v>23</v>
      </c>
      <c r="D1044" t="s">
        <v>23</v>
      </c>
      <c r="E1044" s="38">
        <v>42630</v>
      </c>
      <c r="F1044" t="s">
        <v>169</v>
      </c>
      <c r="G1044" t="s">
        <v>23</v>
      </c>
      <c r="H1044" t="s">
        <v>771</v>
      </c>
      <c r="I1044" t="s">
        <v>169</v>
      </c>
      <c r="J1044" t="b">
        <v>1</v>
      </c>
      <c r="K1044" t="b">
        <v>0</v>
      </c>
      <c r="L1044" t="b">
        <v>0</v>
      </c>
      <c r="M1044" s="38">
        <v>42679</v>
      </c>
      <c r="N1044">
        <v>0.33</v>
      </c>
      <c r="O1044">
        <v>1</v>
      </c>
      <c r="P1044">
        <v>0</v>
      </c>
      <c r="Q1044">
        <v>0</v>
      </c>
    </row>
    <row r="1045" spans="1:17" x14ac:dyDescent="0.3">
      <c r="A1045" t="s">
        <v>1333</v>
      </c>
      <c r="B1045" t="s">
        <v>61</v>
      </c>
      <c r="C1045" t="s">
        <v>20</v>
      </c>
      <c r="D1045" t="s">
        <v>20</v>
      </c>
      <c r="E1045" s="38">
        <v>42678</v>
      </c>
      <c r="F1045" t="s">
        <v>149</v>
      </c>
      <c r="G1045" t="s">
        <v>20</v>
      </c>
      <c r="H1045" t="s">
        <v>762</v>
      </c>
      <c r="I1045" t="s">
        <v>149</v>
      </c>
      <c r="J1045" t="b">
        <v>1</v>
      </c>
      <c r="K1045" t="b">
        <v>0</v>
      </c>
      <c r="L1045" t="b">
        <v>0</v>
      </c>
      <c r="N1045">
        <v>1</v>
      </c>
      <c r="O1045">
        <v>0</v>
      </c>
      <c r="P1045">
        <v>0</v>
      </c>
      <c r="Q1045">
        <v>0</v>
      </c>
    </row>
    <row r="1046" spans="1:17" x14ac:dyDescent="0.3">
      <c r="A1046" t="s">
        <v>1334</v>
      </c>
      <c r="B1046" t="s">
        <v>61</v>
      </c>
      <c r="C1046" t="s">
        <v>20</v>
      </c>
      <c r="D1046" t="s">
        <v>20</v>
      </c>
      <c r="E1046" s="38">
        <v>42683</v>
      </c>
      <c r="J1046" t="b">
        <v>0</v>
      </c>
      <c r="K1046" t="b">
        <v>1</v>
      </c>
      <c r="L1046" t="b">
        <v>0</v>
      </c>
      <c r="N1046">
        <v>1</v>
      </c>
      <c r="O1046">
        <v>0</v>
      </c>
      <c r="P1046">
        <v>0</v>
      </c>
      <c r="Q1046">
        <v>0</v>
      </c>
    </row>
    <row r="1047" spans="1:17" x14ac:dyDescent="0.3">
      <c r="A1047" t="s">
        <v>485</v>
      </c>
      <c r="B1047" t="s">
        <v>74</v>
      </c>
      <c r="C1047" t="s">
        <v>20</v>
      </c>
      <c r="D1047" t="s">
        <v>20</v>
      </c>
      <c r="E1047" s="38">
        <v>42681</v>
      </c>
      <c r="F1047" t="s">
        <v>140</v>
      </c>
      <c r="G1047" t="s">
        <v>20</v>
      </c>
      <c r="H1047" t="s">
        <v>749</v>
      </c>
      <c r="I1047" t="s">
        <v>140</v>
      </c>
      <c r="J1047" t="b">
        <v>0</v>
      </c>
      <c r="K1047" t="b">
        <v>0</v>
      </c>
      <c r="L1047" t="b">
        <v>0</v>
      </c>
      <c r="M1047" s="38">
        <v>42681</v>
      </c>
      <c r="N1047">
        <v>1</v>
      </c>
      <c r="O1047">
        <v>1</v>
      </c>
      <c r="P1047">
        <v>0</v>
      </c>
      <c r="Q1047">
        <v>0</v>
      </c>
    </row>
    <row r="1048" spans="1:17" x14ac:dyDescent="0.3">
      <c r="A1048" t="s">
        <v>528</v>
      </c>
      <c r="B1048" t="s">
        <v>114</v>
      </c>
      <c r="C1048" t="s">
        <v>23</v>
      </c>
      <c r="D1048" t="s">
        <v>23</v>
      </c>
      <c r="E1048" s="38">
        <v>42682</v>
      </c>
      <c r="F1048" t="s">
        <v>141</v>
      </c>
      <c r="G1048" t="s">
        <v>23</v>
      </c>
      <c r="J1048" t="b">
        <v>1</v>
      </c>
      <c r="K1048" t="b">
        <v>1</v>
      </c>
      <c r="L1048" t="b">
        <v>1</v>
      </c>
      <c r="M1048" s="38">
        <v>42683</v>
      </c>
      <c r="N1048">
        <v>0.5</v>
      </c>
      <c r="O1048">
        <v>0</v>
      </c>
      <c r="P1048">
        <v>0</v>
      </c>
      <c r="Q1048">
        <v>0</v>
      </c>
    </row>
    <row r="1049" spans="1:17" x14ac:dyDescent="0.3">
      <c r="A1049" t="s">
        <v>556</v>
      </c>
      <c r="B1049" t="s">
        <v>127</v>
      </c>
      <c r="C1049" t="s">
        <v>21</v>
      </c>
      <c r="D1049" t="s">
        <v>21</v>
      </c>
      <c r="E1049" s="38">
        <v>42682</v>
      </c>
      <c r="F1049" t="s">
        <v>159</v>
      </c>
      <c r="G1049" t="s">
        <v>21</v>
      </c>
      <c r="H1049" t="s">
        <v>750</v>
      </c>
      <c r="I1049" t="s">
        <v>159</v>
      </c>
      <c r="J1049" t="b">
        <v>1</v>
      </c>
      <c r="K1049" t="b">
        <v>0</v>
      </c>
      <c r="L1049" t="b">
        <v>0</v>
      </c>
      <c r="M1049" s="38">
        <v>42682</v>
      </c>
      <c r="N1049">
        <v>1</v>
      </c>
      <c r="O1049">
        <v>1</v>
      </c>
      <c r="P1049">
        <v>0</v>
      </c>
      <c r="Q1049">
        <v>1</v>
      </c>
    </row>
    <row r="1050" spans="1:17" x14ac:dyDescent="0.3">
      <c r="A1050" t="s">
        <v>1329</v>
      </c>
      <c r="B1050" t="s">
        <v>95</v>
      </c>
      <c r="C1050" t="s">
        <v>23</v>
      </c>
      <c r="D1050" t="s">
        <v>23</v>
      </c>
      <c r="E1050" s="38">
        <v>42688</v>
      </c>
      <c r="J1050" t="b">
        <v>0</v>
      </c>
      <c r="K1050" t="b">
        <v>1</v>
      </c>
      <c r="L1050" t="b">
        <v>1</v>
      </c>
      <c r="N1050">
        <v>0.5</v>
      </c>
      <c r="O1050">
        <v>0</v>
      </c>
      <c r="P1050">
        <v>0</v>
      </c>
      <c r="Q1050">
        <v>0</v>
      </c>
    </row>
    <row r="1051" spans="1:17" x14ac:dyDescent="0.3">
      <c r="A1051" t="s">
        <v>1335</v>
      </c>
      <c r="B1051" t="s">
        <v>84</v>
      </c>
      <c r="C1051" t="s">
        <v>20</v>
      </c>
      <c r="D1051" t="s">
        <v>20</v>
      </c>
      <c r="E1051" s="38">
        <v>42686</v>
      </c>
      <c r="J1051" t="b">
        <v>0</v>
      </c>
      <c r="K1051" t="b">
        <v>1</v>
      </c>
      <c r="L1051" t="b">
        <v>0</v>
      </c>
      <c r="N1051">
        <v>1</v>
      </c>
      <c r="O1051">
        <v>0</v>
      </c>
      <c r="P1051">
        <v>0</v>
      </c>
      <c r="Q1051">
        <v>0</v>
      </c>
    </row>
    <row r="1052" spans="1:17" x14ac:dyDescent="0.3">
      <c r="A1052" t="s">
        <v>405</v>
      </c>
      <c r="B1052" t="s">
        <v>77</v>
      </c>
      <c r="C1052" t="s">
        <v>20</v>
      </c>
      <c r="D1052" t="s">
        <v>20</v>
      </c>
      <c r="E1052" s="38">
        <v>42689</v>
      </c>
      <c r="F1052" t="s">
        <v>64</v>
      </c>
      <c r="G1052" t="s">
        <v>20</v>
      </c>
      <c r="H1052" t="s">
        <v>771</v>
      </c>
      <c r="I1052" t="s">
        <v>64</v>
      </c>
      <c r="J1052" t="b">
        <v>0</v>
      </c>
      <c r="K1052" t="b">
        <v>0</v>
      </c>
      <c r="L1052" t="b">
        <v>0</v>
      </c>
      <c r="M1052" s="38">
        <v>42689</v>
      </c>
      <c r="N1052">
        <v>1</v>
      </c>
      <c r="O1052">
        <v>1</v>
      </c>
      <c r="P1052">
        <v>0</v>
      </c>
      <c r="Q1052">
        <v>0</v>
      </c>
    </row>
    <row r="1053" spans="1:17" x14ac:dyDescent="0.3">
      <c r="A1053" t="s">
        <v>379</v>
      </c>
      <c r="B1053" t="s">
        <v>106</v>
      </c>
      <c r="C1053" t="s">
        <v>23</v>
      </c>
      <c r="D1053" t="s">
        <v>23</v>
      </c>
      <c r="E1053" s="38">
        <v>42683</v>
      </c>
      <c r="F1053" t="s">
        <v>163</v>
      </c>
      <c r="G1053" t="s">
        <v>23</v>
      </c>
      <c r="H1053" t="s">
        <v>742</v>
      </c>
      <c r="I1053" t="s">
        <v>163</v>
      </c>
      <c r="J1053" t="b">
        <v>0</v>
      </c>
      <c r="K1053" t="b">
        <v>1</v>
      </c>
      <c r="L1053" t="b">
        <v>1</v>
      </c>
      <c r="M1053" s="38">
        <v>42684</v>
      </c>
      <c r="N1053">
        <v>0.25</v>
      </c>
      <c r="O1053">
        <v>0</v>
      </c>
      <c r="P1053">
        <v>0</v>
      </c>
      <c r="Q1053">
        <v>0</v>
      </c>
    </row>
    <row r="1054" spans="1:17" x14ac:dyDescent="0.3">
      <c r="A1054" t="s">
        <v>730</v>
      </c>
      <c r="B1054" t="s">
        <v>132</v>
      </c>
      <c r="C1054" t="s">
        <v>20</v>
      </c>
      <c r="D1054" t="s">
        <v>20</v>
      </c>
      <c r="E1054" s="38">
        <v>42676</v>
      </c>
      <c r="F1054" t="s">
        <v>149</v>
      </c>
      <c r="G1054" t="s">
        <v>20</v>
      </c>
      <c r="H1054" t="s">
        <v>750</v>
      </c>
      <c r="I1054" t="s">
        <v>149</v>
      </c>
      <c r="J1054" t="b">
        <v>1</v>
      </c>
      <c r="K1054" t="b">
        <v>0</v>
      </c>
      <c r="L1054" t="b">
        <v>0</v>
      </c>
      <c r="M1054" s="38">
        <v>42676</v>
      </c>
      <c r="N1054">
        <v>1</v>
      </c>
      <c r="O1054">
        <v>1</v>
      </c>
      <c r="P1054">
        <v>0</v>
      </c>
      <c r="Q1054">
        <v>1</v>
      </c>
    </row>
    <row r="1055" spans="1:17" x14ac:dyDescent="0.3">
      <c r="A1055" t="s">
        <v>608</v>
      </c>
      <c r="B1055" t="s">
        <v>130</v>
      </c>
      <c r="C1055" t="s">
        <v>22</v>
      </c>
      <c r="D1055" t="s">
        <v>26</v>
      </c>
      <c r="E1055" s="38">
        <v>42677</v>
      </c>
      <c r="F1055" t="s">
        <v>151</v>
      </c>
      <c r="G1055" t="s">
        <v>26</v>
      </c>
      <c r="H1055" t="s">
        <v>746</v>
      </c>
      <c r="I1055" t="s">
        <v>151</v>
      </c>
      <c r="J1055" t="b">
        <v>1</v>
      </c>
      <c r="K1055" t="b">
        <v>0</v>
      </c>
      <c r="L1055" t="b">
        <v>0</v>
      </c>
      <c r="M1055" s="38">
        <v>42677</v>
      </c>
      <c r="N1055">
        <v>1</v>
      </c>
      <c r="O1055">
        <v>1</v>
      </c>
      <c r="P1055">
        <v>1</v>
      </c>
      <c r="Q1055">
        <v>1</v>
      </c>
    </row>
    <row r="1056" spans="1:17" x14ac:dyDescent="0.3">
      <c r="A1056" t="s">
        <v>1336</v>
      </c>
      <c r="B1056" t="s">
        <v>96</v>
      </c>
      <c r="C1056" t="s">
        <v>23</v>
      </c>
      <c r="D1056" t="s">
        <v>23</v>
      </c>
      <c r="E1056" s="38">
        <v>42678</v>
      </c>
      <c r="F1056" t="s">
        <v>148</v>
      </c>
      <c r="G1056" t="s">
        <v>23</v>
      </c>
      <c r="H1056" t="s">
        <v>762</v>
      </c>
      <c r="I1056" t="s">
        <v>148</v>
      </c>
      <c r="J1056" t="b">
        <v>1</v>
      </c>
      <c r="K1056" t="b">
        <v>1</v>
      </c>
      <c r="L1056" t="b">
        <v>0</v>
      </c>
      <c r="N1056">
        <v>1</v>
      </c>
      <c r="O1056">
        <v>0</v>
      </c>
      <c r="P1056">
        <v>0</v>
      </c>
      <c r="Q1056">
        <v>0</v>
      </c>
    </row>
    <row r="1057" spans="1:17" x14ac:dyDescent="0.3">
      <c r="A1057" t="s">
        <v>1337</v>
      </c>
      <c r="B1057" t="s">
        <v>127</v>
      </c>
      <c r="C1057" t="s">
        <v>21</v>
      </c>
      <c r="D1057" t="s">
        <v>21</v>
      </c>
      <c r="E1057" s="38">
        <v>42684</v>
      </c>
      <c r="H1057" t="s">
        <v>769</v>
      </c>
      <c r="I1057" t="s">
        <v>265</v>
      </c>
      <c r="J1057" t="b">
        <v>0</v>
      </c>
      <c r="K1057" t="b">
        <v>1</v>
      </c>
      <c r="L1057" t="b">
        <v>0</v>
      </c>
      <c r="N1057">
        <v>1</v>
      </c>
      <c r="O1057">
        <v>0</v>
      </c>
      <c r="P1057">
        <v>0</v>
      </c>
      <c r="Q1057">
        <v>0</v>
      </c>
    </row>
    <row r="1058" spans="1:17" x14ac:dyDescent="0.3">
      <c r="A1058" t="s">
        <v>376</v>
      </c>
      <c r="B1058" t="s">
        <v>101</v>
      </c>
      <c r="C1058" t="s">
        <v>20</v>
      </c>
      <c r="D1058" t="s">
        <v>20</v>
      </c>
      <c r="E1058" s="38">
        <v>42683</v>
      </c>
      <c r="F1058" t="s">
        <v>152</v>
      </c>
      <c r="G1058" t="s">
        <v>20</v>
      </c>
      <c r="H1058" t="s">
        <v>742</v>
      </c>
      <c r="I1058" t="s">
        <v>265</v>
      </c>
      <c r="J1058" t="b">
        <v>1</v>
      </c>
      <c r="K1058" t="b">
        <v>0</v>
      </c>
      <c r="L1058" t="b">
        <v>1</v>
      </c>
      <c r="M1058" s="38">
        <v>42690</v>
      </c>
      <c r="N1058">
        <v>0.5</v>
      </c>
      <c r="O1058">
        <v>0</v>
      </c>
      <c r="P1058">
        <v>0</v>
      </c>
      <c r="Q1058">
        <v>0</v>
      </c>
    </row>
    <row r="1059" spans="1:17" x14ac:dyDescent="0.3">
      <c r="A1059" t="s">
        <v>1338</v>
      </c>
      <c r="B1059" t="s">
        <v>128</v>
      </c>
      <c r="C1059" t="s">
        <v>23</v>
      </c>
      <c r="D1059" t="s">
        <v>23</v>
      </c>
      <c r="E1059" s="38">
        <v>42677</v>
      </c>
      <c r="F1059" t="s">
        <v>141</v>
      </c>
      <c r="G1059" t="s">
        <v>23</v>
      </c>
      <c r="J1059" t="b">
        <v>0</v>
      </c>
      <c r="K1059" t="b">
        <v>1</v>
      </c>
      <c r="L1059" t="b">
        <v>1</v>
      </c>
      <c r="N1059">
        <v>1</v>
      </c>
      <c r="O1059">
        <v>0</v>
      </c>
      <c r="P1059">
        <v>0</v>
      </c>
      <c r="Q1059">
        <v>0</v>
      </c>
    </row>
    <row r="1060" spans="1:17" x14ac:dyDescent="0.3">
      <c r="A1060" t="s">
        <v>364</v>
      </c>
      <c r="B1060" t="s">
        <v>94</v>
      </c>
      <c r="C1060" t="s">
        <v>20</v>
      </c>
      <c r="D1060" t="s">
        <v>23</v>
      </c>
      <c r="E1060" s="38">
        <v>42676</v>
      </c>
      <c r="F1060" t="s">
        <v>140</v>
      </c>
      <c r="G1060" t="s">
        <v>20</v>
      </c>
      <c r="H1060" t="s">
        <v>750</v>
      </c>
      <c r="I1060" t="s">
        <v>140</v>
      </c>
      <c r="J1060" t="b">
        <v>1</v>
      </c>
      <c r="K1060" t="b">
        <v>0</v>
      </c>
      <c r="L1060" t="b">
        <v>0</v>
      </c>
      <c r="M1060" s="38">
        <v>42676</v>
      </c>
      <c r="N1060">
        <v>0.5</v>
      </c>
      <c r="O1060">
        <v>1</v>
      </c>
      <c r="P1060">
        <v>0</v>
      </c>
      <c r="Q1060">
        <v>1</v>
      </c>
    </row>
    <row r="1061" spans="1:17" x14ac:dyDescent="0.3">
      <c r="A1061" t="s">
        <v>1339</v>
      </c>
      <c r="B1061" t="s">
        <v>130</v>
      </c>
      <c r="C1061" t="s">
        <v>22</v>
      </c>
      <c r="D1061" t="s">
        <v>22</v>
      </c>
      <c r="E1061" s="38">
        <v>42684</v>
      </c>
      <c r="F1061" t="s">
        <v>142</v>
      </c>
      <c r="G1061" t="s">
        <v>22</v>
      </c>
      <c r="H1061" t="s">
        <v>762</v>
      </c>
      <c r="I1061" t="s">
        <v>142</v>
      </c>
      <c r="J1061" t="b">
        <v>0</v>
      </c>
      <c r="K1061" t="b">
        <v>0</v>
      </c>
      <c r="L1061" t="b">
        <v>0</v>
      </c>
      <c r="N1061">
        <v>1</v>
      </c>
      <c r="O1061">
        <v>0</v>
      </c>
      <c r="P1061">
        <v>0</v>
      </c>
      <c r="Q1061">
        <v>0</v>
      </c>
    </row>
    <row r="1062" spans="1:17" x14ac:dyDescent="0.3">
      <c r="A1062" t="s">
        <v>1312</v>
      </c>
      <c r="B1062" t="s">
        <v>93</v>
      </c>
      <c r="C1062" t="s">
        <v>23</v>
      </c>
      <c r="D1062" t="s">
        <v>23</v>
      </c>
      <c r="E1062" s="38">
        <v>42681</v>
      </c>
      <c r="F1062" t="s">
        <v>148</v>
      </c>
      <c r="G1062" t="s">
        <v>23</v>
      </c>
      <c r="H1062" t="s">
        <v>756</v>
      </c>
      <c r="I1062" t="s">
        <v>148</v>
      </c>
      <c r="J1062" t="b">
        <v>1</v>
      </c>
      <c r="K1062" t="b">
        <v>0</v>
      </c>
      <c r="L1062" t="b">
        <v>0</v>
      </c>
      <c r="N1062">
        <v>0.33</v>
      </c>
      <c r="O1062">
        <v>0</v>
      </c>
      <c r="P1062">
        <v>0</v>
      </c>
      <c r="Q1062">
        <v>0</v>
      </c>
    </row>
    <row r="1063" spans="1:17" x14ac:dyDescent="0.3">
      <c r="A1063" t="s">
        <v>1340</v>
      </c>
      <c r="B1063" t="s">
        <v>52</v>
      </c>
      <c r="C1063" t="s">
        <v>23</v>
      </c>
      <c r="D1063" t="s">
        <v>23</v>
      </c>
      <c r="E1063" s="38">
        <v>42679</v>
      </c>
      <c r="F1063" t="s">
        <v>163</v>
      </c>
      <c r="G1063" t="s">
        <v>23</v>
      </c>
      <c r="H1063" t="s">
        <v>762</v>
      </c>
      <c r="I1063" t="s">
        <v>163</v>
      </c>
      <c r="J1063" t="b">
        <v>0</v>
      </c>
      <c r="K1063" t="b">
        <v>0</v>
      </c>
      <c r="L1063" t="b">
        <v>0</v>
      </c>
      <c r="N1063">
        <v>1</v>
      </c>
      <c r="O1063">
        <v>0</v>
      </c>
      <c r="P1063">
        <v>0</v>
      </c>
      <c r="Q1063">
        <v>0</v>
      </c>
    </row>
    <row r="1064" spans="1:17" x14ac:dyDescent="0.3">
      <c r="A1064" t="s">
        <v>1341</v>
      </c>
      <c r="D1064" t="s">
        <v>26</v>
      </c>
      <c r="E1064" s="38">
        <v>42678</v>
      </c>
      <c r="F1064" t="s">
        <v>146</v>
      </c>
      <c r="G1064" t="s">
        <v>26</v>
      </c>
      <c r="H1064" t="s">
        <v>762</v>
      </c>
      <c r="I1064" t="s">
        <v>146</v>
      </c>
      <c r="J1064" t="b">
        <v>1</v>
      </c>
      <c r="K1064" t="b">
        <v>1</v>
      </c>
      <c r="L1064" t="b">
        <v>0</v>
      </c>
      <c r="N1064">
        <v>1</v>
      </c>
      <c r="O1064">
        <v>0</v>
      </c>
      <c r="P1064">
        <v>0</v>
      </c>
      <c r="Q1064">
        <v>0</v>
      </c>
    </row>
    <row r="1065" spans="1:17" x14ac:dyDescent="0.3">
      <c r="A1065" t="s">
        <v>1342</v>
      </c>
      <c r="D1065" t="s">
        <v>25</v>
      </c>
      <c r="E1065" s="38">
        <v>42679</v>
      </c>
      <c r="H1065" t="s">
        <v>752</v>
      </c>
      <c r="I1065" t="s">
        <v>265</v>
      </c>
      <c r="J1065" t="b">
        <v>0</v>
      </c>
      <c r="K1065" t="b">
        <v>1</v>
      </c>
      <c r="L1065" t="b">
        <v>0</v>
      </c>
      <c r="N1065">
        <v>1</v>
      </c>
      <c r="O1065">
        <v>0</v>
      </c>
      <c r="P1065">
        <v>0</v>
      </c>
      <c r="Q1065">
        <v>0</v>
      </c>
    </row>
    <row r="1066" spans="1:17" x14ac:dyDescent="0.3">
      <c r="A1066" t="s">
        <v>698</v>
      </c>
      <c r="B1066" t="s">
        <v>104</v>
      </c>
      <c r="C1066" t="s">
        <v>22</v>
      </c>
      <c r="D1066" t="s">
        <v>26</v>
      </c>
      <c r="E1066" s="38">
        <v>42676</v>
      </c>
      <c r="F1066" t="s">
        <v>172</v>
      </c>
      <c r="G1066" t="s">
        <v>22</v>
      </c>
      <c r="H1066" t="s">
        <v>750</v>
      </c>
      <c r="I1066" t="s">
        <v>172</v>
      </c>
      <c r="J1066" t="b">
        <v>1</v>
      </c>
      <c r="K1066" t="b">
        <v>0</v>
      </c>
      <c r="L1066" t="b">
        <v>0</v>
      </c>
      <c r="M1066" s="38">
        <v>42676</v>
      </c>
      <c r="N1066">
        <v>1</v>
      </c>
      <c r="O1066">
        <v>1</v>
      </c>
      <c r="P1066">
        <v>0</v>
      </c>
      <c r="Q1066">
        <v>1</v>
      </c>
    </row>
    <row r="1067" spans="1:17" x14ac:dyDescent="0.3">
      <c r="A1067" t="s">
        <v>1343</v>
      </c>
      <c r="B1067" t="s">
        <v>66</v>
      </c>
      <c r="C1067" t="s">
        <v>25</v>
      </c>
      <c r="D1067" t="s">
        <v>25</v>
      </c>
      <c r="E1067" s="38">
        <v>42676</v>
      </c>
      <c r="F1067" t="s">
        <v>136</v>
      </c>
      <c r="G1067" t="s">
        <v>25</v>
      </c>
      <c r="H1067" t="s">
        <v>760</v>
      </c>
      <c r="I1067" t="s">
        <v>136</v>
      </c>
      <c r="J1067" t="b">
        <v>1</v>
      </c>
      <c r="K1067" t="b">
        <v>0</v>
      </c>
      <c r="L1067" t="b">
        <v>0</v>
      </c>
      <c r="N1067">
        <v>1</v>
      </c>
      <c r="O1067">
        <v>0</v>
      </c>
      <c r="P1067">
        <v>0</v>
      </c>
      <c r="Q1067">
        <v>0</v>
      </c>
    </row>
    <row r="1068" spans="1:17" x14ac:dyDescent="0.3">
      <c r="A1068" t="s">
        <v>1344</v>
      </c>
      <c r="B1068" t="s">
        <v>64</v>
      </c>
      <c r="C1068" t="s">
        <v>20</v>
      </c>
      <c r="D1068" t="s">
        <v>23</v>
      </c>
      <c r="E1068" s="38">
        <v>42679</v>
      </c>
      <c r="H1068" t="s">
        <v>756</v>
      </c>
      <c r="I1068" t="s">
        <v>265</v>
      </c>
      <c r="J1068" t="b">
        <v>0</v>
      </c>
      <c r="K1068" t="b">
        <v>1</v>
      </c>
      <c r="L1068" t="b">
        <v>0</v>
      </c>
      <c r="N1068">
        <v>1</v>
      </c>
      <c r="O1068">
        <v>0</v>
      </c>
      <c r="P1068">
        <v>0</v>
      </c>
      <c r="Q1068">
        <v>0</v>
      </c>
    </row>
    <row r="1069" spans="1:17" x14ac:dyDescent="0.3">
      <c r="A1069" t="s">
        <v>421</v>
      </c>
      <c r="B1069" t="s">
        <v>75</v>
      </c>
      <c r="C1069" t="s">
        <v>20</v>
      </c>
      <c r="D1069" t="s">
        <v>20</v>
      </c>
      <c r="E1069" s="38">
        <v>42686</v>
      </c>
      <c r="F1069" t="s">
        <v>149</v>
      </c>
      <c r="G1069" t="s">
        <v>20</v>
      </c>
      <c r="H1069" t="s">
        <v>749</v>
      </c>
      <c r="I1069" t="s">
        <v>149</v>
      </c>
      <c r="J1069" t="b">
        <v>1</v>
      </c>
      <c r="K1069" t="b">
        <v>0</v>
      </c>
      <c r="L1069" t="b">
        <v>0</v>
      </c>
      <c r="M1069" s="38">
        <v>42686</v>
      </c>
      <c r="N1069">
        <v>1</v>
      </c>
      <c r="O1069">
        <v>1</v>
      </c>
      <c r="P1069">
        <v>0</v>
      </c>
      <c r="Q1069">
        <v>0</v>
      </c>
    </row>
    <row r="1070" spans="1:17" x14ac:dyDescent="0.3">
      <c r="A1070" t="s">
        <v>696</v>
      </c>
      <c r="B1070" t="s">
        <v>132</v>
      </c>
      <c r="C1070" t="s">
        <v>20</v>
      </c>
      <c r="D1070" t="s">
        <v>20</v>
      </c>
      <c r="E1070" s="38">
        <v>42677</v>
      </c>
      <c r="F1070" t="s">
        <v>64</v>
      </c>
      <c r="G1070" t="s">
        <v>20</v>
      </c>
      <c r="H1070" t="s">
        <v>760</v>
      </c>
      <c r="I1070" t="s">
        <v>64</v>
      </c>
      <c r="J1070" t="b">
        <v>1</v>
      </c>
      <c r="K1070" t="b">
        <v>0</v>
      </c>
      <c r="L1070" t="b">
        <v>0</v>
      </c>
      <c r="M1070" s="38">
        <v>42682</v>
      </c>
      <c r="N1070">
        <v>0.25</v>
      </c>
      <c r="O1070">
        <v>0</v>
      </c>
      <c r="P1070">
        <v>0</v>
      </c>
      <c r="Q1070">
        <v>0</v>
      </c>
    </row>
    <row r="1071" spans="1:17" x14ac:dyDescent="0.3">
      <c r="A1071" t="s">
        <v>475</v>
      </c>
      <c r="D1071" t="s">
        <v>20</v>
      </c>
      <c r="E1071" s="38">
        <v>42651</v>
      </c>
      <c r="H1071" t="s">
        <v>742</v>
      </c>
      <c r="I1071" t="s">
        <v>302</v>
      </c>
      <c r="J1071" t="b">
        <v>0</v>
      </c>
      <c r="K1071" t="b">
        <v>1</v>
      </c>
      <c r="L1071" t="b">
        <v>1</v>
      </c>
      <c r="M1071" s="38">
        <v>42679</v>
      </c>
      <c r="N1071">
        <v>0.33</v>
      </c>
      <c r="O1071">
        <v>0</v>
      </c>
      <c r="P1071">
        <v>0</v>
      </c>
      <c r="Q1071">
        <v>0</v>
      </c>
    </row>
    <row r="1072" spans="1:17" x14ac:dyDescent="0.3">
      <c r="A1072" t="s">
        <v>1345</v>
      </c>
      <c r="B1072" t="s">
        <v>129</v>
      </c>
      <c r="C1072" t="s">
        <v>20</v>
      </c>
      <c r="D1072" t="s">
        <v>20</v>
      </c>
      <c r="E1072" s="38">
        <v>42677</v>
      </c>
      <c r="F1072" t="s">
        <v>147</v>
      </c>
      <c r="G1072" t="s">
        <v>20</v>
      </c>
      <c r="H1072" t="s">
        <v>754</v>
      </c>
      <c r="I1072" t="s">
        <v>147</v>
      </c>
      <c r="J1072" t="b">
        <v>1</v>
      </c>
      <c r="K1072" t="b">
        <v>1</v>
      </c>
      <c r="L1072" t="b">
        <v>0</v>
      </c>
      <c r="N1072">
        <v>1</v>
      </c>
      <c r="O1072">
        <v>0</v>
      </c>
      <c r="P1072">
        <v>0</v>
      </c>
      <c r="Q1072">
        <v>0</v>
      </c>
    </row>
    <row r="1073" spans="1:17" x14ac:dyDescent="0.3">
      <c r="A1073" t="s">
        <v>1346</v>
      </c>
      <c r="B1073" t="s">
        <v>71</v>
      </c>
      <c r="C1073" t="s">
        <v>23</v>
      </c>
      <c r="D1073" t="s">
        <v>23</v>
      </c>
      <c r="E1073" s="38">
        <v>42681</v>
      </c>
      <c r="F1073" t="s">
        <v>148</v>
      </c>
      <c r="G1073" t="s">
        <v>23</v>
      </c>
      <c r="J1073" t="b">
        <v>1</v>
      </c>
      <c r="K1073" t="b">
        <v>1</v>
      </c>
      <c r="L1073" t="b">
        <v>1</v>
      </c>
      <c r="N1073">
        <v>0.5</v>
      </c>
      <c r="O1073">
        <v>0</v>
      </c>
      <c r="P1073">
        <v>0</v>
      </c>
      <c r="Q1073">
        <v>0</v>
      </c>
    </row>
    <row r="1074" spans="1:17" x14ac:dyDescent="0.3">
      <c r="A1074" t="s">
        <v>1347</v>
      </c>
      <c r="B1074" t="s">
        <v>72</v>
      </c>
      <c r="C1074" t="s">
        <v>20</v>
      </c>
      <c r="D1074" t="s">
        <v>20</v>
      </c>
      <c r="E1074" s="38">
        <v>42681</v>
      </c>
      <c r="F1074" t="s">
        <v>64</v>
      </c>
      <c r="G1074" t="s">
        <v>20</v>
      </c>
      <c r="H1074" t="s">
        <v>754</v>
      </c>
      <c r="I1074" t="s">
        <v>64</v>
      </c>
      <c r="J1074" t="b">
        <v>0</v>
      </c>
      <c r="K1074" t="b">
        <v>1</v>
      </c>
      <c r="L1074" t="b">
        <v>0</v>
      </c>
      <c r="N1074">
        <v>1</v>
      </c>
      <c r="O1074">
        <v>0</v>
      </c>
      <c r="P1074">
        <v>0</v>
      </c>
      <c r="Q1074">
        <v>0</v>
      </c>
    </row>
    <row r="1075" spans="1:17" x14ac:dyDescent="0.3">
      <c r="A1075" t="s">
        <v>715</v>
      </c>
      <c r="B1075" t="s">
        <v>57</v>
      </c>
      <c r="C1075" t="s">
        <v>25</v>
      </c>
      <c r="D1075" t="s">
        <v>25</v>
      </c>
      <c r="E1075" s="38">
        <v>42677</v>
      </c>
      <c r="F1075" t="s">
        <v>157</v>
      </c>
      <c r="G1075" t="s">
        <v>25</v>
      </c>
      <c r="H1075" t="s">
        <v>746</v>
      </c>
      <c r="I1075" t="s">
        <v>157</v>
      </c>
      <c r="J1075" t="b">
        <v>1</v>
      </c>
      <c r="K1075" t="b">
        <v>0</v>
      </c>
      <c r="L1075" t="b">
        <v>0</v>
      </c>
      <c r="M1075" s="38">
        <v>42677</v>
      </c>
      <c r="N1075">
        <v>0.5</v>
      </c>
      <c r="O1075">
        <v>1</v>
      </c>
      <c r="P1075">
        <v>1</v>
      </c>
      <c r="Q1075">
        <v>1</v>
      </c>
    </row>
    <row r="1076" spans="1:17" x14ac:dyDescent="0.3">
      <c r="A1076" t="s">
        <v>1348</v>
      </c>
      <c r="B1076" t="s">
        <v>102</v>
      </c>
      <c r="C1076" t="s">
        <v>26</v>
      </c>
      <c r="D1076" t="s">
        <v>26</v>
      </c>
      <c r="E1076" s="38">
        <v>42683</v>
      </c>
      <c r="F1076" t="s">
        <v>146</v>
      </c>
      <c r="G1076" t="s">
        <v>26</v>
      </c>
      <c r="H1076" t="s">
        <v>754</v>
      </c>
      <c r="I1076" t="s">
        <v>146</v>
      </c>
      <c r="J1076" t="b">
        <v>1</v>
      </c>
      <c r="K1076" t="b">
        <v>1</v>
      </c>
      <c r="L1076" t="b">
        <v>0</v>
      </c>
      <c r="M1076" s="38">
        <v>42626</v>
      </c>
      <c r="N1076">
        <v>1</v>
      </c>
      <c r="O1076">
        <v>0</v>
      </c>
      <c r="P1076">
        <v>0</v>
      </c>
      <c r="Q1076">
        <v>0</v>
      </c>
    </row>
    <row r="1077" spans="1:17" x14ac:dyDescent="0.3">
      <c r="A1077" t="s">
        <v>1349</v>
      </c>
      <c r="B1077" t="s">
        <v>85</v>
      </c>
      <c r="C1077" t="s">
        <v>23</v>
      </c>
      <c r="D1077" t="s">
        <v>23</v>
      </c>
      <c r="E1077" s="38">
        <v>42682</v>
      </c>
      <c r="F1077" t="s">
        <v>163</v>
      </c>
      <c r="G1077" t="s">
        <v>23</v>
      </c>
      <c r="H1077" t="s">
        <v>760</v>
      </c>
      <c r="I1077" t="s">
        <v>163</v>
      </c>
      <c r="J1077" t="b">
        <v>0</v>
      </c>
      <c r="K1077" t="b">
        <v>0</v>
      </c>
      <c r="L1077" t="b">
        <v>0</v>
      </c>
      <c r="N1077">
        <v>1</v>
      </c>
      <c r="O1077">
        <v>0</v>
      </c>
      <c r="P1077">
        <v>0</v>
      </c>
      <c r="Q1077">
        <v>0</v>
      </c>
    </row>
    <row r="1078" spans="1:17" x14ac:dyDescent="0.3">
      <c r="A1078" t="s">
        <v>1350</v>
      </c>
      <c r="B1078" t="s">
        <v>334</v>
      </c>
      <c r="C1078" t="s">
        <v>23</v>
      </c>
      <c r="D1078" t="s">
        <v>23</v>
      </c>
      <c r="E1078" s="38">
        <v>42683</v>
      </c>
      <c r="F1078" t="s">
        <v>148</v>
      </c>
      <c r="G1078" t="s">
        <v>23</v>
      </c>
      <c r="J1078" t="b">
        <v>0</v>
      </c>
      <c r="K1078" t="b">
        <v>1</v>
      </c>
      <c r="L1078" t="b">
        <v>0</v>
      </c>
      <c r="N1078">
        <v>1</v>
      </c>
      <c r="O1078">
        <v>0</v>
      </c>
      <c r="P1078">
        <v>0</v>
      </c>
      <c r="Q1078">
        <v>0</v>
      </c>
    </row>
    <row r="1079" spans="1:17" x14ac:dyDescent="0.3">
      <c r="A1079" t="s">
        <v>404</v>
      </c>
      <c r="D1079" t="s">
        <v>25</v>
      </c>
      <c r="E1079" s="38">
        <v>42682</v>
      </c>
      <c r="F1079" t="s">
        <v>156</v>
      </c>
      <c r="G1079" t="s">
        <v>25</v>
      </c>
      <c r="H1079" t="s">
        <v>742</v>
      </c>
      <c r="I1079" t="s">
        <v>156</v>
      </c>
      <c r="J1079" t="b">
        <v>1</v>
      </c>
      <c r="K1079" t="b">
        <v>1</v>
      </c>
      <c r="L1079" t="b">
        <v>1</v>
      </c>
      <c r="M1079" s="38">
        <v>42683</v>
      </c>
      <c r="N1079">
        <v>0.5</v>
      </c>
      <c r="O1079">
        <v>0</v>
      </c>
      <c r="P1079">
        <v>0</v>
      </c>
      <c r="Q1079">
        <v>0</v>
      </c>
    </row>
    <row r="1080" spans="1:17" x14ac:dyDescent="0.3">
      <c r="A1080" t="s">
        <v>1351</v>
      </c>
      <c r="B1080" t="s">
        <v>84</v>
      </c>
      <c r="C1080" t="s">
        <v>20</v>
      </c>
      <c r="D1080" t="s">
        <v>20</v>
      </c>
      <c r="E1080" s="38">
        <v>42681</v>
      </c>
      <c r="F1080" t="s">
        <v>147</v>
      </c>
      <c r="G1080" t="s">
        <v>20</v>
      </c>
      <c r="H1080" t="s">
        <v>762</v>
      </c>
      <c r="I1080" t="s">
        <v>147</v>
      </c>
      <c r="J1080" t="b">
        <v>1</v>
      </c>
      <c r="K1080" t="b">
        <v>0</v>
      </c>
      <c r="L1080" t="b">
        <v>0</v>
      </c>
      <c r="N1080">
        <v>0.5</v>
      </c>
      <c r="O1080">
        <v>0</v>
      </c>
      <c r="P1080">
        <v>0</v>
      </c>
      <c r="Q1080">
        <v>0</v>
      </c>
    </row>
    <row r="1081" spans="1:17" x14ac:dyDescent="0.3">
      <c r="A1081" t="s">
        <v>939</v>
      </c>
      <c r="B1081" t="s">
        <v>99</v>
      </c>
      <c r="C1081" t="s">
        <v>24</v>
      </c>
      <c r="D1081" t="s">
        <v>21</v>
      </c>
      <c r="E1081" s="38">
        <v>42684</v>
      </c>
      <c r="H1081" t="s">
        <v>742</v>
      </c>
      <c r="I1081" t="s">
        <v>265</v>
      </c>
      <c r="J1081" t="b">
        <v>0</v>
      </c>
      <c r="K1081" t="b">
        <v>1</v>
      </c>
      <c r="L1081" t="b">
        <v>1</v>
      </c>
      <c r="N1081">
        <v>0.5</v>
      </c>
      <c r="O1081">
        <v>0</v>
      </c>
      <c r="P1081">
        <v>0</v>
      </c>
      <c r="Q1081">
        <v>0</v>
      </c>
    </row>
    <row r="1082" spans="1:17" x14ac:dyDescent="0.3">
      <c r="A1082" t="s">
        <v>544</v>
      </c>
      <c r="B1082" t="s">
        <v>60</v>
      </c>
      <c r="C1082" t="s">
        <v>24</v>
      </c>
      <c r="D1082" t="s">
        <v>21</v>
      </c>
      <c r="E1082" s="38">
        <v>42683</v>
      </c>
      <c r="F1082" t="s">
        <v>167</v>
      </c>
      <c r="G1082" t="s">
        <v>21</v>
      </c>
      <c r="H1082" t="s">
        <v>742</v>
      </c>
      <c r="I1082" t="s">
        <v>167</v>
      </c>
      <c r="J1082" t="b">
        <v>0</v>
      </c>
      <c r="K1082" t="b">
        <v>1</v>
      </c>
      <c r="L1082" t="b">
        <v>1</v>
      </c>
      <c r="M1082" s="38">
        <v>42685</v>
      </c>
      <c r="N1082">
        <v>0.5</v>
      </c>
      <c r="O1082">
        <v>0</v>
      </c>
      <c r="P1082">
        <v>0</v>
      </c>
      <c r="Q1082">
        <v>0</v>
      </c>
    </row>
    <row r="1083" spans="1:17" x14ac:dyDescent="0.3">
      <c r="A1083" t="s">
        <v>1293</v>
      </c>
      <c r="B1083" t="s">
        <v>116</v>
      </c>
      <c r="C1083" t="s">
        <v>23</v>
      </c>
      <c r="D1083" t="s">
        <v>23</v>
      </c>
      <c r="E1083" s="38">
        <v>42682</v>
      </c>
      <c r="F1083" t="s">
        <v>141</v>
      </c>
      <c r="G1083" t="s">
        <v>23</v>
      </c>
      <c r="J1083" t="b">
        <v>0</v>
      </c>
      <c r="K1083" t="b">
        <v>1</v>
      </c>
      <c r="L1083" t="b">
        <v>0</v>
      </c>
      <c r="N1083">
        <v>0.5</v>
      </c>
      <c r="O1083">
        <v>0</v>
      </c>
      <c r="P1083">
        <v>0</v>
      </c>
      <c r="Q1083">
        <v>0</v>
      </c>
    </row>
    <row r="1084" spans="1:17" x14ac:dyDescent="0.3">
      <c r="A1084" t="s">
        <v>1247</v>
      </c>
      <c r="B1084" t="s">
        <v>117</v>
      </c>
      <c r="C1084" t="s">
        <v>22</v>
      </c>
      <c r="D1084" t="s">
        <v>26</v>
      </c>
      <c r="E1084" s="38">
        <v>42682</v>
      </c>
      <c r="J1084" t="b">
        <v>0</v>
      </c>
      <c r="K1084" t="b">
        <v>1</v>
      </c>
      <c r="L1084" t="b">
        <v>1</v>
      </c>
      <c r="N1084">
        <v>0.5</v>
      </c>
      <c r="O1084">
        <v>0</v>
      </c>
      <c r="P1084">
        <v>0</v>
      </c>
      <c r="Q1084">
        <v>0</v>
      </c>
    </row>
    <row r="1085" spans="1:17" x14ac:dyDescent="0.3">
      <c r="A1085" t="s">
        <v>1352</v>
      </c>
      <c r="D1085" t="s">
        <v>26</v>
      </c>
      <c r="E1085" s="38">
        <v>42678</v>
      </c>
      <c r="F1085" t="s">
        <v>151</v>
      </c>
      <c r="G1085" t="s">
        <v>26</v>
      </c>
      <c r="H1085" t="s">
        <v>754</v>
      </c>
      <c r="I1085" t="s">
        <v>151</v>
      </c>
      <c r="J1085" t="b">
        <v>1</v>
      </c>
      <c r="K1085" t="b">
        <v>1</v>
      </c>
      <c r="L1085" t="b">
        <v>0</v>
      </c>
      <c r="N1085">
        <v>1</v>
      </c>
      <c r="O1085">
        <v>0</v>
      </c>
      <c r="P1085">
        <v>0</v>
      </c>
      <c r="Q1085">
        <v>0</v>
      </c>
    </row>
    <row r="1086" spans="1:17" x14ac:dyDescent="0.3">
      <c r="A1086" t="s">
        <v>808</v>
      </c>
      <c r="B1086" t="s">
        <v>794</v>
      </c>
      <c r="C1086" t="s">
        <v>23</v>
      </c>
      <c r="D1086" t="s">
        <v>23</v>
      </c>
      <c r="E1086" s="38">
        <v>42682</v>
      </c>
      <c r="J1086" t="b">
        <v>0</v>
      </c>
      <c r="K1086" t="b">
        <v>1</v>
      </c>
      <c r="L1086" t="b">
        <v>0</v>
      </c>
      <c r="N1086">
        <v>0.5</v>
      </c>
      <c r="O1086">
        <v>0</v>
      </c>
      <c r="P1086">
        <v>0</v>
      </c>
      <c r="Q1086">
        <v>0</v>
      </c>
    </row>
    <row r="1087" spans="1:17" x14ac:dyDescent="0.3">
      <c r="A1087" t="s">
        <v>1353</v>
      </c>
      <c r="B1087" t="s">
        <v>1354</v>
      </c>
      <c r="C1087" t="s">
        <v>22</v>
      </c>
      <c r="D1087" t="s">
        <v>26</v>
      </c>
      <c r="E1087" s="38">
        <v>42684</v>
      </c>
      <c r="F1087" t="s">
        <v>138</v>
      </c>
      <c r="G1087" t="s">
        <v>26</v>
      </c>
      <c r="H1087" t="s">
        <v>742</v>
      </c>
      <c r="I1087" t="s">
        <v>312</v>
      </c>
      <c r="J1087" t="b">
        <v>0</v>
      </c>
      <c r="K1087" t="b">
        <v>1</v>
      </c>
      <c r="L1087" t="b">
        <v>1</v>
      </c>
      <c r="N1087">
        <v>1</v>
      </c>
      <c r="O1087">
        <v>0</v>
      </c>
      <c r="P1087">
        <v>0</v>
      </c>
      <c r="Q1087">
        <v>0</v>
      </c>
    </row>
    <row r="1088" spans="1:17" x14ac:dyDescent="0.3">
      <c r="A1088" t="s">
        <v>1355</v>
      </c>
      <c r="B1088" t="s">
        <v>48</v>
      </c>
      <c r="C1088" t="s">
        <v>24</v>
      </c>
      <c r="D1088" t="s">
        <v>21</v>
      </c>
      <c r="E1088" s="38">
        <v>42683</v>
      </c>
      <c r="F1088" t="s">
        <v>159</v>
      </c>
      <c r="G1088" t="s">
        <v>21</v>
      </c>
      <c r="H1088" t="s">
        <v>742</v>
      </c>
      <c r="I1088" t="s">
        <v>302</v>
      </c>
      <c r="J1088" t="b">
        <v>0</v>
      </c>
      <c r="K1088" t="b">
        <v>1</v>
      </c>
      <c r="L1088" t="b">
        <v>1</v>
      </c>
      <c r="N1088">
        <v>1</v>
      </c>
      <c r="O1088">
        <v>0</v>
      </c>
      <c r="P1088">
        <v>0</v>
      </c>
      <c r="Q1088">
        <v>0</v>
      </c>
    </row>
    <row r="1089" spans="1:17" x14ac:dyDescent="0.3">
      <c r="A1089" t="s">
        <v>412</v>
      </c>
      <c r="B1089" t="s">
        <v>109</v>
      </c>
      <c r="C1089" t="s">
        <v>24</v>
      </c>
      <c r="D1089" t="s">
        <v>21</v>
      </c>
      <c r="E1089" s="38">
        <v>42682</v>
      </c>
      <c r="F1089" t="s">
        <v>160</v>
      </c>
      <c r="G1089" t="s">
        <v>21</v>
      </c>
      <c r="H1089" t="s">
        <v>750</v>
      </c>
      <c r="I1089" t="s">
        <v>160</v>
      </c>
      <c r="J1089" t="b">
        <v>1</v>
      </c>
      <c r="K1089" t="b">
        <v>0</v>
      </c>
      <c r="L1089" t="b">
        <v>0</v>
      </c>
      <c r="M1089" s="38">
        <v>42682</v>
      </c>
      <c r="N1089">
        <v>1</v>
      </c>
      <c r="O1089">
        <v>1</v>
      </c>
      <c r="P1089">
        <v>0</v>
      </c>
      <c r="Q1089">
        <v>1</v>
      </c>
    </row>
    <row r="1090" spans="1:17" x14ac:dyDescent="0.3">
      <c r="A1090" t="s">
        <v>1356</v>
      </c>
      <c r="B1090" t="s">
        <v>74</v>
      </c>
      <c r="C1090" t="s">
        <v>20</v>
      </c>
      <c r="D1090" t="s">
        <v>20</v>
      </c>
      <c r="E1090" s="38">
        <v>42678</v>
      </c>
      <c r="H1090" t="s">
        <v>754</v>
      </c>
      <c r="I1090" t="s">
        <v>152</v>
      </c>
      <c r="J1090" t="b">
        <v>1</v>
      </c>
      <c r="K1090" t="b">
        <v>1</v>
      </c>
      <c r="L1090" t="b">
        <v>0</v>
      </c>
      <c r="N1090">
        <v>1</v>
      </c>
      <c r="O1090">
        <v>0</v>
      </c>
      <c r="P1090">
        <v>0</v>
      </c>
      <c r="Q1090">
        <v>0</v>
      </c>
    </row>
    <row r="1091" spans="1:17" x14ac:dyDescent="0.3">
      <c r="A1091" t="s">
        <v>709</v>
      </c>
      <c r="B1091" t="s">
        <v>46</v>
      </c>
      <c r="C1091" t="s">
        <v>20</v>
      </c>
      <c r="D1091" t="s">
        <v>23</v>
      </c>
      <c r="E1091" s="38">
        <v>42681</v>
      </c>
      <c r="F1091" t="s">
        <v>171</v>
      </c>
      <c r="G1091" t="s">
        <v>23</v>
      </c>
      <c r="H1091" t="s">
        <v>750</v>
      </c>
      <c r="I1091" t="s">
        <v>171</v>
      </c>
      <c r="J1091" t="b">
        <v>1</v>
      </c>
      <c r="K1091" t="b">
        <v>0</v>
      </c>
      <c r="L1091" t="b">
        <v>0</v>
      </c>
      <c r="M1091" s="38">
        <v>42678</v>
      </c>
      <c r="N1091">
        <v>0.5</v>
      </c>
      <c r="O1091">
        <v>1</v>
      </c>
      <c r="P1091">
        <v>0</v>
      </c>
      <c r="Q1091">
        <v>1</v>
      </c>
    </row>
    <row r="1092" spans="1:17" x14ac:dyDescent="0.3">
      <c r="A1092" t="s">
        <v>1357</v>
      </c>
      <c r="B1092" t="s">
        <v>113</v>
      </c>
      <c r="C1092" t="s">
        <v>23</v>
      </c>
      <c r="D1092" t="s">
        <v>23</v>
      </c>
      <c r="E1092" s="38">
        <v>42685</v>
      </c>
      <c r="J1092" t="b">
        <v>0</v>
      </c>
      <c r="K1092" t="b">
        <v>1</v>
      </c>
      <c r="L1092" t="b">
        <v>0</v>
      </c>
      <c r="N1092">
        <v>1</v>
      </c>
      <c r="O1092">
        <v>0</v>
      </c>
      <c r="P1092">
        <v>0</v>
      </c>
      <c r="Q1092">
        <v>0</v>
      </c>
    </row>
    <row r="1093" spans="1:17" x14ac:dyDescent="0.3">
      <c r="A1093" t="s">
        <v>1358</v>
      </c>
      <c r="B1093" t="s">
        <v>88</v>
      </c>
      <c r="C1093" t="s">
        <v>25</v>
      </c>
      <c r="D1093" t="s">
        <v>22</v>
      </c>
      <c r="E1093" s="38">
        <v>42675</v>
      </c>
      <c r="F1093" t="s">
        <v>164</v>
      </c>
      <c r="G1093" t="s">
        <v>22</v>
      </c>
      <c r="H1093" t="s">
        <v>769</v>
      </c>
      <c r="I1093" t="s">
        <v>265</v>
      </c>
      <c r="J1093" t="b">
        <v>0</v>
      </c>
      <c r="K1093" t="b">
        <v>1</v>
      </c>
      <c r="L1093" t="b">
        <v>0</v>
      </c>
      <c r="N1093">
        <v>1</v>
      </c>
      <c r="O1093">
        <v>0</v>
      </c>
      <c r="P1093">
        <v>0</v>
      </c>
      <c r="Q1093">
        <v>0</v>
      </c>
    </row>
    <row r="1094" spans="1:17" x14ac:dyDescent="0.3">
      <c r="A1094" t="s">
        <v>630</v>
      </c>
      <c r="B1094" t="s">
        <v>68</v>
      </c>
      <c r="C1094" t="s">
        <v>25</v>
      </c>
      <c r="D1094" t="s">
        <v>25</v>
      </c>
      <c r="E1094" s="38">
        <v>42686</v>
      </c>
      <c r="F1094" t="s">
        <v>136</v>
      </c>
      <c r="G1094" t="s">
        <v>25</v>
      </c>
      <c r="H1094" t="s">
        <v>750</v>
      </c>
      <c r="I1094" t="s">
        <v>136</v>
      </c>
      <c r="J1094" t="b">
        <v>1</v>
      </c>
      <c r="K1094" t="b">
        <v>0</v>
      </c>
      <c r="L1094" t="b">
        <v>0</v>
      </c>
      <c r="M1094" s="38">
        <v>42686</v>
      </c>
      <c r="N1094">
        <v>1</v>
      </c>
      <c r="O1094">
        <v>1</v>
      </c>
      <c r="P1094">
        <v>0</v>
      </c>
      <c r="Q1094">
        <v>1</v>
      </c>
    </row>
    <row r="1095" spans="1:17" x14ac:dyDescent="0.3">
      <c r="A1095" t="s">
        <v>1114</v>
      </c>
      <c r="B1095" t="s">
        <v>42</v>
      </c>
      <c r="C1095" t="s">
        <v>25</v>
      </c>
      <c r="D1095" t="s">
        <v>25</v>
      </c>
      <c r="E1095" s="38">
        <v>42688</v>
      </c>
      <c r="H1095" t="s">
        <v>752</v>
      </c>
      <c r="I1095" t="s">
        <v>265</v>
      </c>
      <c r="J1095" t="b">
        <v>0</v>
      </c>
      <c r="K1095" t="b">
        <v>1</v>
      </c>
      <c r="L1095" t="b">
        <v>0</v>
      </c>
      <c r="N1095">
        <v>0.5</v>
      </c>
      <c r="O1095">
        <v>0</v>
      </c>
      <c r="P1095">
        <v>0</v>
      </c>
      <c r="Q1095">
        <v>0</v>
      </c>
    </row>
    <row r="1096" spans="1:17" x14ac:dyDescent="0.3">
      <c r="A1096" t="s">
        <v>1359</v>
      </c>
      <c r="B1096" t="s">
        <v>130</v>
      </c>
      <c r="C1096" t="s">
        <v>22</v>
      </c>
      <c r="D1096" t="s">
        <v>26</v>
      </c>
      <c r="E1096" s="38">
        <v>42675</v>
      </c>
      <c r="H1096" t="s">
        <v>742</v>
      </c>
      <c r="I1096" t="s">
        <v>255</v>
      </c>
      <c r="J1096" t="b">
        <v>1</v>
      </c>
      <c r="K1096" t="b">
        <v>1</v>
      </c>
      <c r="L1096" t="b">
        <v>1</v>
      </c>
      <c r="N1096">
        <v>0.5</v>
      </c>
      <c r="O1096">
        <v>0</v>
      </c>
      <c r="P1096">
        <v>0</v>
      </c>
      <c r="Q1096">
        <v>0</v>
      </c>
    </row>
    <row r="1097" spans="1:17" x14ac:dyDescent="0.3">
      <c r="A1097" t="s">
        <v>1360</v>
      </c>
      <c r="B1097" t="s">
        <v>93</v>
      </c>
      <c r="C1097" t="s">
        <v>23</v>
      </c>
      <c r="D1097" t="s">
        <v>23</v>
      </c>
      <c r="E1097" s="38">
        <v>42676</v>
      </c>
      <c r="F1097" t="s">
        <v>169</v>
      </c>
      <c r="G1097" t="s">
        <v>23</v>
      </c>
      <c r="H1097" t="s">
        <v>754</v>
      </c>
      <c r="I1097" t="s">
        <v>169</v>
      </c>
      <c r="J1097" t="b">
        <v>1</v>
      </c>
      <c r="K1097" t="b">
        <v>1</v>
      </c>
      <c r="L1097" t="b">
        <v>0</v>
      </c>
      <c r="N1097">
        <v>1</v>
      </c>
      <c r="O1097">
        <v>0</v>
      </c>
      <c r="P1097">
        <v>0</v>
      </c>
      <c r="Q1097">
        <v>0</v>
      </c>
    </row>
    <row r="1098" spans="1:17" x14ac:dyDescent="0.3">
      <c r="A1098" t="s">
        <v>910</v>
      </c>
      <c r="B1098" t="s">
        <v>334</v>
      </c>
      <c r="C1098" t="s">
        <v>23</v>
      </c>
      <c r="D1098" t="s">
        <v>23</v>
      </c>
      <c r="E1098" s="38">
        <v>42684</v>
      </c>
      <c r="F1098" t="s">
        <v>163</v>
      </c>
      <c r="G1098" t="s">
        <v>23</v>
      </c>
      <c r="H1098" t="s">
        <v>762</v>
      </c>
      <c r="I1098" t="s">
        <v>163</v>
      </c>
      <c r="J1098" t="b">
        <v>0</v>
      </c>
      <c r="K1098" t="b">
        <v>0</v>
      </c>
      <c r="L1098" t="b">
        <v>0</v>
      </c>
      <c r="N1098">
        <v>0.5</v>
      </c>
      <c r="O1098">
        <v>0</v>
      </c>
      <c r="P1098">
        <v>0</v>
      </c>
      <c r="Q1098">
        <v>0</v>
      </c>
    </row>
    <row r="1099" spans="1:17" x14ac:dyDescent="0.3">
      <c r="A1099" t="s">
        <v>1257</v>
      </c>
      <c r="B1099" t="s">
        <v>112</v>
      </c>
      <c r="C1099" t="s">
        <v>23</v>
      </c>
      <c r="D1099" t="s">
        <v>23</v>
      </c>
      <c r="E1099" s="38">
        <v>42684</v>
      </c>
      <c r="J1099" t="b">
        <v>0</v>
      </c>
      <c r="K1099" t="b">
        <v>1</v>
      </c>
      <c r="L1099" t="b">
        <v>0</v>
      </c>
      <c r="M1099" s="38">
        <v>42670</v>
      </c>
      <c r="N1099">
        <v>0.2</v>
      </c>
      <c r="O1099">
        <v>0</v>
      </c>
      <c r="P1099">
        <v>0</v>
      </c>
      <c r="Q1099">
        <v>0</v>
      </c>
    </row>
    <row r="1100" spans="1:17" x14ac:dyDescent="0.3">
      <c r="A1100" t="s">
        <v>965</v>
      </c>
      <c r="B1100" t="s">
        <v>61</v>
      </c>
      <c r="C1100" t="s">
        <v>20</v>
      </c>
      <c r="D1100" t="s">
        <v>20</v>
      </c>
      <c r="E1100" s="38">
        <v>42682</v>
      </c>
      <c r="F1100" t="s">
        <v>173</v>
      </c>
      <c r="G1100" t="s">
        <v>20</v>
      </c>
      <c r="H1100" t="s">
        <v>742</v>
      </c>
      <c r="I1100" t="s">
        <v>173</v>
      </c>
      <c r="J1100" t="b">
        <v>1</v>
      </c>
      <c r="K1100" t="b">
        <v>1</v>
      </c>
      <c r="L1100" t="b">
        <v>1</v>
      </c>
      <c r="N1100">
        <v>0.5</v>
      </c>
      <c r="O1100">
        <v>0</v>
      </c>
      <c r="P1100">
        <v>0</v>
      </c>
      <c r="Q1100">
        <v>0</v>
      </c>
    </row>
    <row r="1101" spans="1:17" x14ac:dyDescent="0.3">
      <c r="A1101" t="s">
        <v>1361</v>
      </c>
      <c r="B1101" t="s">
        <v>116</v>
      </c>
      <c r="C1101" t="s">
        <v>23</v>
      </c>
      <c r="D1101" t="s">
        <v>23</v>
      </c>
      <c r="E1101" s="38">
        <v>42683</v>
      </c>
      <c r="F1101" t="s">
        <v>141</v>
      </c>
      <c r="G1101" t="s">
        <v>23</v>
      </c>
      <c r="H1101" t="s">
        <v>760</v>
      </c>
      <c r="I1101" t="s">
        <v>141</v>
      </c>
      <c r="J1101" t="b">
        <v>1</v>
      </c>
      <c r="K1101" t="b">
        <v>0</v>
      </c>
      <c r="L1101" t="b">
        <v>0</v>
      </c>
      <c r="N1101">
        <v>1</v>
      </c>
      <c r="O1101">
        <v>0</v>
      </c>
      <c r="P1101">
        <v>0</v>
      </c>
      <c r="Q1101">
        <v>0</v>
      </c>
    </row>
    <row r="1102" spans="1:17" x14ac:dyDescent="0.3">
      <c r="A1102" t="s">
        <v>1294</v>
      </c>
      <c r="B1102" t="s">
        <v>122</v>
      </c>
      <c r="C1102" t="s">
        <v>23</v>
      </c>
      <c r="D1102" t="s">
        <v>23</v>
      </c>
      <c r="E1102" s="38">
        <v>42684</v>
      </c>
      <c r="H1102" t="s">
        <v>742</v>
      </c>
      <c r="I1102" t="s">
        <v>284</v>
      </c>
      <c r="J1102" t="b">
        <v>0</v>
      </c>
      <c r="K1102" t="b">
        <v>1</v>
      </c>
      <c r="L1102" t="b">
        <v>1</v>
      </c>
      <c r="N1102">
        <v>0.5</v>
      </c>
      <c r="O1102">
        <v>0</v>
      </c>
      <c r="P1102">
        <v>0</v>
      </c>
      <c r="Q1102">
        <v>0</v>
      </c>
    </row>
    <row r="1103" spans="1:17" x14ac:dyDescent="0.3">
      <c r="A1103" t="s">
        <v>479</v>
      </c>
      <c r="B1103" t="s">
        <v>117</v>
      </c>
      <c r="C1103" t="s">
        <v>22</v>
      </c>
      <c r="D1103" t="s">
        <v>22</v>
      </c>
      <c r="E1103" s="38">
        <v>42681</v>
      </c>
      <c r="F1103" t="s">
        <v>172</v>
      </c>
      <c r="G1103" t="s">
        <v>22</v>
      </c>
      <c r="H1103" t="s">
        <v>754</v>
      </c>
      <c r="I1103" t="s">
        <v>172</v>
      </c>
      <c r="J1103" t="b">
        <v>1</v>
      </c>
      <c r="K1103" t="b">
        <v>1</v>
      </c>
      <c r="L1103" t="b">
        <v>1</v>
      </c>
      <c r="M1103" s="38">
        <v>42688</v>
      </c>
      <c r="N1103">
        <v>0.25</v>
      </c>
      <c r="O1103">
        <v>0</v>
      </c>
      <c r="P1103">
        <v>0</v>
      </c>
      <c r="Q1103">
        <v>0</v>
      </c>
    </row>
    <row r="1104" spans="1:17" x14ac:dyDescent="0.3">
      <c r="A1104" t="s">
        <v>1362</v>
      </c>
      <c r="B1104" t="s">
        <v>83</v>
      </c>
      <c r="C1104" t="s">
        <v>25</v>
      </c>
      <c r="D1104" t="s">
        <v>25</v>
      </c>
      <c r="E1104" s="38">
        <v>42686</v>
      </c>
      <c r="F1104" t="s">
        <v>157</v>
      </c>
      <c r="G1104" t="s">
        <v>25</v>
      </c>
      <c r="H1104" t="s">
        <v>742</v>
      </c>
      <c r="I1104" t="s">
        <v>165</v>
      </c>
      <c r="J1104" t="b">
        <v>1</v>
      </c>
      <c r="K1104" t="b">
        <v>1</v>
      </c>
      <c r="L1104" t="b">
        <v>1</v>
      </c>
      <c r="N1104">
        <v>1</v>
      </c>
      <c r="O1104">
        <v>0</v>
      </c>
      <c r="P1104">
        <v>0</v>
      </c>
      <c r="Q1104">
        <v>0</v>
      </c>
    </row>
    <row r="1105" spans="1:17" x14ac:dyDescent="0.3">
      <c r="A1105" t="s">
        <v>1310</v>
      </c>
      <c r="B1105" t="s">
        <v>117</v>
      </c>
      <c r="C1105" t="s">
        <v>22</v>
      </c>
      <c r="D1105" t="s">
        <v>26</v>
      </c>
      <c r="E1105" s="38">
        <v>42678</v>
      </c>
      <c r="F1105" t="s">
        <v>172</v>
      </c>
      <c r="G1105" t="s">
        <v>22</v>
      </c>
      <c r="H1105" t="s">
        <v>760</v>
      </c>
      <c r="I1105" t="s">
        <v>172</v>
      </c>
      <c r="J1105" t="b">
        <v>0</v>
      </c>
      <c r="K1105" t="b">
        <v>0</v>
      </c>
      <c r="L1105" t="b">
        <v>0</v>
      </c>
      <c r="N1105">
        <v>0.5</v>
      </c>
      <c r="O1105">
        <v>0</v>
      </c>
      <c r="P1105">
        <v>0</v>
      </c>
      <c r="Q1105">
        <v>0</v>
      </c>
    </row>
    <row r="1106" spans="1:17" x14ac:dyDescent="0.3">
      <c r="A1106" t="s">
        <v>408</v>
      </c>
      <c r="D1106" t="s">
        <v>21</v>
      </c>
      <c r="E1106" s="38">
        <v>42685</v>
      </c>
      <c r="F1106" t="s">
        <v>159</v>
      </c>
      <c r="G1106" t="s">
        <v>21</v>
      </c>
      <c r="H1106" t="s">
        <v>750</v>
      </c>
      <c r="I1106" t="s">
        <v>159</v>
      </c>
      <c r="J1106" t="b">
        <v>1</v>
      </c>
      <c r="K1106" t="b">
        <v>0</v>
      </c>
      <c r="L1106" t="b">
        <v>0</v>
      </c>
      <c r="M1106" s="38">
        <v>42685</v>
      </c>
      <c r="N1106">
        <v>1</v>
      </c>
      <c r="O1106">
        <v>1</v>
      </c>
      <c r="P1106">
        <v>0</v>
      </c>
      <c r="Q1106">
        <v>1</v>
      </c>
    </row>
    <row r="1107" spans="1:17" x14ac:dyDescent="0.3">
      <c r="A1107" t="s">
        <v>342</v>
      </c>
      <c r="B1107" t="s">
        <v>137</v>
      </c>
      <c r="D1107" t="s">
        <v>26</v>
      </c>
      <c r="E1107" s="38">
        <v>42683</v>
      </c>
      <c r="F1107" t="s">
        <v>150</v>
      </c>
      <c r="G1107" t="s">
        <v>22</v>
      </c>
      <c r="H1107" t="s">
        <v>746</v>
      </c>
      <c r="I1107" t="s">
        <v>150</v>
      </c>
      <c r="J1107" t="b">
        <v>0</v>
      </c>
      <c r="K1107" t="b">
        <v>0</v>
      </c>
      <c r="L1107" t="b">
        <v>0</v>
      </c>
      <c r="M1107" s="38">
        <v>42683</v>
      </c>
      <c r="N1107">
        <v>0.5</v>
      </c>
      <c r="O1107">
        <v>1</v>
      </c>
      <c r="P1107">
        <v>1</v>
      </c>
      <c r="Q1107">
        <v>1</v>
      </c>
    </row>
    <row r="1108" spans="1:17" x14ac:dyDescent="0.3">
      <c r="A1108" t="s">
        <v>1113</v>
      </c>
      <c r="B1108" t="s">
        <v>95</v>
      </c>
      <c r="C1108" t="s">
        <v>23</v>
      </c>
      <c r="D1108" t="s">
        <v>23</v>
      </c>
      <c r="E1108" s="38">
        <v>42688</v>
      </c>
      <c r="J1108" t="b">
        <v>0</v>
      </c>
      <c r="K1108" t="b">
        <v>1</v>
      </c>
      <c r="L1108" t="b">
        <v>1</v>
      </c>
      <c r="N1108">
        <v>0.33</v>
      </c>
      <c r="O1108">
        <v>0</v>
      </c>
      <c r="P1108">
        <v>0</v>
      </c>
      <c r="Q1108">
        <v>0</v>
      </c>
    </row>
    <row r="1109" spans="1:17" x14ac:dyDescent="0.3">
      <c r="A1109" t="s">
        <v>1363</v>
      </c>
      <c r="B1109" t="s">
        <v>334</v>
      </c>
      <c r="C1109" t="s">
        <v>23</v>
      </c>
      <c r="D1109" t="s">
        <v>23</v>
      </c>
      <c r="E1109" s="38">
        <v>42685</v>
      </c>
      <c r="F1109" t="s">
        <v>172</v>
      </c>
      <c r="G1109" t="s">
        <v>22</v>
      </c>
      <c r="H1109" t="s">
        <v>762</v>
      </c>
      <c r="I1109" t="s">
        <v>172</v>
      </c>
      <c r="J1109" t="b">
        <v>0</v>
      </c>
      <c r="K1109" t="b">
        <v>0</v>
      </c>
      <c r="L1109" t="b">
        <v>0</v>
      </c>
      <c r="N1109">
        <v>1</v>
      </c>
      <c r="O1109">
        <v>0</v>
      </c>
      <c r="P1109">
        <v>0</v>
      </c>
      <c r="Q1109">
        <v>0</v>
      </c>
    </row>
    <row r="1110" spans="1:17" x14ac:dyDescent="0.3">
      <c r="A1110" t="s">
        <v>342</v>
      </c>
      <c r="B1110" t="s">
        <v>137</v>
      </c>
      <c r="D1110" t="s">
        <v>26</v>
      </c>
      <c r="E1110" s="38">
        <v>42681</v>
      </c>
      <c r="F1110" t="s">
        <v>150</v>
      </c>
      <c r="G1110" t="s">
        <v>22</v>
      </c>
      <c r="H1110" t="s">
        <v>742</v>
      </c>
      <c r="I1110" t="s">
        <v>137</v>
      </c>
      <c r="J1110" t="b">
        <v>1</v>
      </c>
      <c r="K1110" t="b">
        <v>1</v>
      </c>
      <c r="L1110" t="b">
        <v>1</v>
      </c>
      <c r="M1110" s="38">
        <v>42683</v>
      </c>
      <c r="N1110">
        <v>0.5</v>
      </c>
      <c r="O1110">
        <v>0</v>
      </c>
      <c r="P1110">
        <v>0</v>
      </c>
      <c r="Q1110">
        <v>0</v>
      </c>
    </row>
    <row r="1111" spans="1:17" x14ac:dyDescent="0.3">
      <c r="A1111" t="s">
        <v>340</v>
      </c>
      <c r="B1111" t="s">
        <v>108</v>
      </c>
      <c r="C1111" t="s">
        <v>20</v>
      </c>
      <c r="D1111" t="s">
        <v>20</v>
      </c>
      <c r="E1111" s="38">
        <v>42681</v>
      </c>
      <c r="F1111" t="s">
        <v>152</v>
      </c>
      <c r="G1111" t="s">
        <v>20</v>
      </c>
      <c r="H1111" t="s">
        <v>750</v>
      </c>
      <c r="I1111" t="s">
        <v>152</v>
      </c>
      <c r="J1111" t="b">
        <v>1</v>
      </c>
      <c r="K1111" t="b">
        <v>0</v>
      </c>
      <c r="L1111" t="b">
        <v>0</v>
      </c>
      <c r="M1111" s="38">
        <v>42681</v>
      </c>
      <c r="N1111">
        <v>1</v>
      </c>
      <c r="O1111">
        <v>1</v>
      </c>
      <c r="P1111">
        <v>0</v>
      </c>
      <c r="Q1111">
        <v>1</v>
      </c>
    </row>
    <row r="1112" spans="1:17" x14ac:dyDescent="0.3">
      <c r="A1112" t="s">
        <v>1364</v>
      </c>
      <c r="D1112" t="s">
        <v>21</v>
      </c>
      <c r="E1112" s="38">
        <v>42690</v>
      </c>
      <c r="H1112" t="s">
        <v>754</v>
      </c>
      <c r="I1112" t="s">
        <v>143</v>
      </c>
      <c r="J1112" t="b">
        <v>0</v>
      </c>
      <c r="K1112" t="b">
        <v>1</v>
      </c>
      <c r="L1112" t="b">
        <v>0</v>
      </c>
      <c r="N1112">
        <v>1</v>
      </c>
      <c r="O1112">
        <v>0</v>
      </c>
      <c r="P1112">
        <v>0</v>
      </c>
      <c r="Q1112">
        <v>0</v>
      </c>
    </row>
    <row r="1113" spans="1:17" x14ac:dyDescent="0.3">
      <c r="A1113" t="s">
        <v>1365</v>
      </c>
      <c r="D1113" t="s">
        <v>26</v>
      </c>
      <c r="E1113" s="38">
        <v>42683</v>
      </c>
      <c r="F1113" t="s">
        <v>138</v>
      </c>
      <c r="G1113" t="s">
        <v>26</v>
      </c>
      <c r="H1113" t="s">
        <v>762</v>
      </c>
      <c r="I1113" t="s">
        <v>138</v>
      </c>
      <c r="J1113" t="b">
        <v>1</v>
      </c>
      <c r="K1113" t="b">
        <v>0</v>
      </c>
      <c r="L1113" t="b">
        <v>0</v>
      </c>
      <c r="N1113">
        <v>1</v>
      </c>
      <c r="O1113">
        <v>0</v>
      </c>
      <c r="P1113">
        <v>0</v>
      </c>
      <c r="Q1113">
        <v>0</v>
      </c>
    </row>
    <row r="1114" spans="1:17" x14ac:dyDescent="0.3">
      <c r="A1114" t="s">
        <v>1366</v>
      </c>
      <c r="B1114" t="s">
        <v>112</v>
      </c>
      <c r="C1114" t="s">
        <v>23</v>
      </c>
      <c r="D1114" t="s">
        <v>23</v>
      </c>
      <c r="E1114" s="38">
        <v>42684</v>
      </c>
      <c r="F1114" t="s">
        <v>171</v>
      </c>
      <c r="G1114" t="s">
        <v>23</v>
      </c>
      <c r="H1114" t="s">
        <v>760</v>
      </c>
      <c r="I1114" t="s">
        <v>171</v>
      </c>
      <c r="J1114" t="b">
        <v>0</v>
      </c>
      <c r="K1114" t="b">
        <v>0</v>
      </c>
      <c r="L1114" t="b">
        <v>0</v>
      </c>
      <c r="N1114">
        <v>1</v>
      </c>
      <c r="O1114">
        <v>0</v>
      </c>
      <c r="P1114">
        <v>0</v>
      </c>
      <c r="Q1114">
        <v>0</v>
      </c>
    </row>
    <row r="1115" spans="1:17" x14ac:dyDescent="0.3">
      <c r="A1115" t="s">
        <v>379</v>
      </c>
      <c r="B1115" t="s">
        <v>106</v>
      </c>
      <c r="C1115" t="s">
        <v>23</v>
      </c>
      <c r="D1115" t="s">
        <v>23</v>
      </c>
      <c r="E1115" s="38">
        <v>42683</v>
      </c>
      <c r="F1115" t="s">
        <v>163</v>
      </c>
      <c r="G1115" t="s">
        <v>23</v>
      </c>
      <c r="H1115" t="s">
        <v>742</v>
      </c>
      <c r="J1115" t="b">
        <v>1</v>
      </c>
      <c r="K1115" t="b">
        <v>0</v>
      </c>
      <c r="L1115" t="b">
        <v>1</v>
      </c>
      <c r="M1115" s="38">
        <v>42684</v>
      </c>
      <c r="N1115">
        <v>0.25</v>
      </c>
      <c r="O1115">
        <v>0</v>
      </c>
      <c r="P1115">
        <v>0</v>
      </c>
      <c r="Q1115">
        <v>0</v>
      </c>
    </row>
    <row r="1116" spans="1:17" x14ac:dyDescent="0.3">
      <c r="A1116" t="s">
        <v>1367</v>
      </c>
      <c r="D1116" t="s">
        <v>23</v>
      </c>
      <c r="E1116" s="38">
        <v>42681</v>
      </c>
      <c r="F1116" t="s">
        <v>141</v>
      </c>
      <c r="G1116" t="s">
        <v>23</v>
      </c>
      <c r="H1116" t="s">
        <v>756</v>
      </c>
      <c r="I1116" t="s">
        <v>141</v>
      </c>
      <c r="J1116" t="b">
        <v>1</v>
      </c>
      <c r="K1116" t="b">
        <v>0</v>
      </c>
      <c r="L1116" t="b">
        <v>0</v>
      </c>
      <c r="N1116">
        <v>1</v>
      </c>
      <c r="O1116">
        <v>0</v>
      </c>
      <c r="P1116">
        <v>0</v>
      </c>
      <c r="Q1116">
        <v>0</v>
      </c>
    </row>
    <row r="1117" spans="1:17" x14ac:dyDescent="0.3">
      <c r="A1117" t="s">
        <v>571</v>
      </c>
      <c r="B1117" t="s">
        <v>125</v>
      </c>
      <c r="C1117" t="s">
        <v>23</v>
      </c>
      <c r="D1117" t="s">
        <v>23</v>
      </c>
      <c r="E1117" s="38">
        <v>42677</v>
      </c>
      <c r="F1117" t="s">
        <v>168</v>
      </c>
      <c r="G1117" t="s">
        <v>23</v>
      </c>
      <c r="H1117" t="s">
        <v>750</v>
      </c>
      <c r="I1117" t="s">
        <v>168</v>
      </c>
      <c r="J1117" t="b">
        <v>1</v>
      </c>
      <c r="K1117" t="b">
        <v>0</v>
      </c>
      <c r="L1117" t="b">
        <v>0</v>
      </c>
      <c r="M1117" s="38">
        <v>42677</v>
      </c>
      <c r="N1117">
        <v>0.5</v>
      </c>
      <c r="O1117">
        <v>1</v>
      </c>
      <c r="P1117">
        <v>0</v>
      </c>
      <c r="Q1117">
        <v>1</v>
      </c>
    </row>
    <row r="1118" spans="1:17" x14ac:dyDescent="0.3">
      <c r="A1118" t="s">
        <v>433</v>
      </c>
      <c r="D1118" t="s">
        <v>26</v>
      </c>
      <c r="E1118" s="38">
        <v>42679</v>
      </c>
      <c r="H1118" t="s">
        <v>742</v>
      </c>
      <c r="I1118" t="s">
        <v>255</v>
      </c>
      <c r="J1118" t="b">
        <v>1</v>
      </c>
      <c r="K1118" t="b">
        <v>1</v>
      </c>
      <c r="L1118" t="b">
        <v>1</v>
      </c>
      <c r="M1118" s="38">
        <v>42686</v>
      </c>
      <c r="N1118">
        <v>0.33</v>
      </c>
      <c r="O1118">
        <v>0</v>
      </c>
      <c r="P1118">
        <v>0</v>
      </c>
      <c r="Q1118">
        <v>0</v>
      </c>
    </row>
    <row r="1119" spans="1:17" x14ac:dyDescent="0.3">
      <c r="A1119" t="s">
        <v>687</v>
      </c>
      <c r="B1119" t="s">
        <v>148</v>
      </c>
      <c r="D1119" t="s">
        <v>23</v>
      </c>
      <c r="E1119" s="38">
        <v>42677</v>
      </c>
      <c r="F1119" t="s">
        <v>148</v>
      </c>
      <c r="G1119" t="s">
        <v>23</v>
      </c>
      <c r="H1119" t="s">
        <v>749</v>
      </c>
      <c r="I1119" t="s">
        <v>148</v>
      </c>
      <c r="J1119" t="b">
        <v>1</v>
      </c>
      <c r="K1119" t="b">
        <v>0</v>
      </c>
      <c r="L1119" t="b">
        <v>0</v>
      </c>
      <c r="M1119" s="38">
        <v>42677</v>
      </c>
      <c r="N1119">
        <v>1</v>
      </c>
      <c r="O1119">
        <v>1</v>
      </c>
      <c r="P1119">
        <v>0</v>
      </c>
      <c r="Q1119">
        <v>0</v>
      </c>
    </row>
    <row r="1120" spans="1:17" x14ac:dyDescent="0.3">
      <c r="A1120" t="s">
        <v>365</v>
      </c>
      <c r="B1120" t="s">
        <v>57</v>
      </c>
      <c r="C1120" t="s">
        <v>25</v>
      </c>
      <c r="D1120" t="s">
        <v>25</v>
      </c>
      <c r="E1120" s="38">
        <v>42677</v>
      </c>
      <c r="F1120" t="s">
        <v>156</v>
      </c>
      <c r="G1120" t="s">
        <v>25</v>
      </c>
      <c r="H1120" t="s">
        <v>750</v>
      </c>
      <c r="I1120" t="s">
        <v>156</v>
      </c>
      <c r="J1120" t="b">
        <v>1</v>
      </c>
      <c r="K1120" t="b">
        <v>0</v>
      </c>
      <c r="L1120" t="b">
        <v>0</v>
      </c>
      <c r="M1120" s="38">
        <v>42677</v>
      </c>
      <c r="N1120">
        <v>1</v>
      </c>
      <c r="O1120">
        <v>1</v>
      </c>
      <c r="P1120">
        <v>0</v>
      </c>
      <c r="Q1120">
        <v>1</v>
      </c>
    </row>
    <row r="1121" spans="1:17" x14ac:dyDescent="0.3">
      <c r="A1121" t="s">
        <v>413</v>
      </c>
      <c r="B1121" t="s">
        <v>55</v>
      </c>
      <c r="C1121" t="s">
        <v>20</v>
      </c>
      <c r="D1121" t="s">
        <v>20</v>
      </c>
      <c r="E1121" s="38">
        <v>42676</v>
      </c>
      <c r="F1121" t="s">
        <v>149</v>
      </c>
      <c r="G1121" t="s">
        <v>20</v>
      </c>
      <c r="H1121" t="s">
        <v>749</v>
      </c>
      <c r="I1121" t="s">
        <v>152</v>
      </c>
      <c r="J1121" t="b">
        <v>1</v>
      </c>
      <c r="K1121" t="b">
        <v>0</v>
      </c>
      <c r="L1121" t="b">
        <v>0</v>
      </c>
      <c r="M1121" s="38">
        <v>42676</v>
      </c>
      <c r="N1121">
        <v>1</v>
      </c>
      <c r="O1121">
        <v>1</v>
      </c>
      <c r="P1121">
        <v>0</v>
      </c>
      <c r="Q1121">
        <v>0</v>
      </c>
    </row>
    <row r="1122" spans="1:17" x14ac:dyDescent="0.3">
      <c r="A1122" t="s">
        <v>338</v>
      </c>
      <c r="B1122" t="s">
        <v>104</v>
      </c>
      <c r="C1122" t="s">
        <v>22</v>
      </c>
      <c r="D1122" t="s">
        <v>26</v>
      </c>
      <c r="E1122" s="38">
        <v>42679</v>
      </c>
      <c r="F1122" t="s">
        <v>151</v>
      </c>
      <c r="G1122" t="s">
        <v>26</v>
      </c>
      <c r="J1122" t="b">
        <v>0</v>
      </c>
      <c r="K1122" t="b">
        <v>1</v>
      </c>
      <c r="L1122" t="b">
        <v>0</v>
      </c>
      <c r="M1122" s="38">
        <v>42677</v>
      </c>
      <c r="N1122">
        <v>0.5</v>
      </c>
      <c r="O1122">
        <v>0</v>
      </c>
      <c r="P1122">
        <v>0</v>
      </c>
      <c r="Q1122">
        <v>0</v>
      </c>
    </row>
    <row r="1123" spans="1:17" x14ac:dyDescent="0.3">
      <c r="A1123" t="s">
        <v>1368</v>
      </c>
      <c r="B1123" t="s">
        <v>113</v>
      </c>
      <c r="C1123" t="s">
        <v>23</v>
      </c>
      <c r="D1123" t="s">
        <v>23</v>
      </c>
      <c r="E1123" s="38">
        <v>42682</v>
      </c>
      <c r="F1123" t="s">
        <v>168</v>
      </c>
      <c r="G1123" t="s">
        <v>23</v>
      </c>
      <c r="H1123" t="s">
        <v>754</v>
      </c>
      <c r="I1123" t="s">
        <v>168</v>
      </c>
      <c r="J1123" t="b">
        <v>0</v>
      </c>
      <c r="K1123" t="b">
        <v>1</v>
      </c>
      <c r="L1123" t="b">
        <v>0</v>
      </c>
      <c r="N1123">
        <v>1</v>
      </c>
      <c r="O1123">
        <v>0</v>
      </c>
      <c r="P1123">
        <v>0</v>
      </c>
      <c r="Q1123">
        <v>0</v>
      </c>
    </row>
    <row r="1124" spans="1:17" x14ac:dyDescent="0.3">
      <c r="A1124" t="s">
        <v>1369</v>
      </c>
      <c r="B1124" t="s">
        <v>80</v>
      </c>
      <c r="C1124" t="s">
        <v>23</v>
      </c>
      <c r="D1124" t="s">
        <v>23</v>
      </c>
      <c r="E1124" s="38">
        <v>42684</v>
      </c>
      <c r="F1124" t="s">
        <v>171</v>
      </c>
      <c r="G1124" t="s">
        <v>23</v>
      </c>
      <c r="J1124" t="b">
        <v>0</v>
      </c>
      <c r="K1124" t="b">
        <v>1</v>
      </c>
      <c r="L1124" t="b">
        <v>0</v>
      </c>
      <c r="N1124">
        <v>0.5</v>
      </c>
      <c r="O1124">
        <v>0</v>
      </c>
      <c r="P1124">
        <v>0</v>
      </c>
      <c r="Q1124">
        <v>0</v>
      </c>
    </row>
    <row r="1125" spans="1:17" x14ac:dyDescent="0.3">
      <c r="A1125" t="s">
        <v>1370</v>
      </c>
      <c r="B1125" t="s">
        <v>124</v>
      </c>
      <c r="C1125" t="s">
        <v>23</v>
      </c>
      <c r="D1125" t="s">
        <v>23</v>
      </c>
      <c r="E1125" s="38">
        <v>42678</v>
      </c>
      <c r="F1125" t="s">
        <v>163</v>
      </c>
      <c r="G1125" t="s">
        <v>23</v>
      </c>
      <c r="H1125" t="s">
        <v>762</v>
      </c>
      <c r="I1125" t="s">
        <v>163</v>
      </c>
      <c r="J1125" t="b">
        <v>1</v>
      </c>
      <c r="K1125" t="b">
        <v>0</v>
      </c>
      <c r="L1125" t="b">
        <v>0</v>
      </c>
      <c r="N1125">
        <v>1</v>
      </c>
      <c r="O1125">
        <v>0</v>
      </c>
      <c r="P1125">
        <v>0</v>
      </c>
      <c r="Q1125">
        <v>0</v>
      </c>
    </row>
    <row r="1126" spans="1:17" x14ac:dyDescent="0.3">
      <c r="A1126" t="s">
        <v>691</v>
      </c>
      <c r="B1126" t="s">
        <v>132</v>
      </c>
      <c r="C1126" t="s">
        <v>20</v>
      </c>
      <c r="D1126" t="s">
        <v>20</v>
      </c>
      <c r="E1126" s="38">
        <v>42677</v>
      </c>
      <c r="F1126" t="s">
        <v>152</v>
      </c>
      <c r="G1126" t="s">
        <v>20</v>
      </c>
      <c r="H1126" t="s">
        <v>750</v>
      </c>
      <c r="I1126" t="s">
        <v>152</v>
      </c>
      <c r="J1126" t="b">
        <v>1</v>
      </c>
      <c r="K1126" t="b">
        <v>0</v>
      </c>
      <c r="L1126" t="b">
        <v>0</v>
      </c>
      <c r="M1126" s="38">
        <v>42677</v>
      </c>
      <c r="N1126">
        <v>1</v>
      </c>
      <c r="O1126">
        <v>1</v>
      </c>
      <c r="P1126">
        <v>0</v>
      </c>
      <c r="Q1126">
        <v>1</v>
      </c>
    </row>
    <row r="1127" spans="1:17" x14ac:dyDescent="0.3">
      <c r="A1127" t="s">
        <v>474</v>
      </c>
      <c r="B1127" t="s">
        <v>88</v>
      </c>
      <c r="C1127" t="s">
        <v>25</v>
      </c>
      <c r="D1127" t="s">
        <v>25</v>
      </c>
      <c r="E1127" s="38">
        <v>42576</v>
      </c>
      <c r="F1127" t="s">
        <v>136</v>
      </c>
      <c r="G1127" t="s">
        <v>25</v>
      </c>
      <c r="H1127" t="s">
        <v>760</v>
      </c>
      <c r="I1127" t="s">
        <v>136</v>
      </c>
      <c r="J1127" t="b">
        <v>0</v>
      </c>
      <c r="K1127" t="b">
        <v>0</v>
      </c>
      <c r="L1127" t="b">
        <v>0</v>
      </c>
      <c r="M1127" s="38">
        <v>42681</v>
      </c>
      <c r="N1127">
        <v>0.5</v>
      </c>
      <c r="O1127">
        <v>0</v>
      </c>
      <c r="P1127">
        <v>0</v>
      </c>
      <c r="Q1127">
        <v>0</v>
      </c>
    </row>
    <row r="1128" spans="1:17" x14ac:dyDescent="0.3">
      <c r="A1128" t="s">
        <v>1351</v>
      </c>
      <c r="B1128" t="s">
        <v>84</v>
      </c>
      <c r="C1128" t="s">
        <v>20</v>
      </c>
      <c r="D1128" t="s">
        <v>20</v>
      </c>
      <c r="E1128" s="38">
        <v>42678</v>
      </c>
      <c r="F1128" t="s">
        <v>147</v>
      </c>
      <c r="G1128" t="s">
        <v>20</v>
      </c>
      <c r="H1128" t="s">
        <v>742</v>
      </c>
      <c r="I1128" t="s">
        <v>147</v>
      </c>
      <c r="J1128" t="b">
        <v>1</v>
      </c>
      <c r="K1128" t="b">
        <v>1</v>
      </c>
      <c r="L1128" t="b">
        <v>1</v>
      </c>
      <c r="N1128">
        <v>0.5</v>
      </c>
      <c r="O1128">
        <v>0</v>
      </c>
      <c r="P1128">
        <v>0</v>
      </c>
      <c r="Q1128">
        <v>0</v>
      </c>
    </row>
    <row r="1129" spans="1:17" x14ac:dyDescent="0.3">
      <c r="A1129" t="s">
        <v>1371</v>
      </c>
      <c r="B1129" t="s">
        <v>132</v>
      </c>
      <c r="C1129" t="s">
        <v>20</v>
      </c>
      <c r="D1129" t="s">
        <v>20</v>
      </c>
      <c r="E1129" s="38">
        <v>42678</v>
      </c>
      <c r="F1129" t="s">
        <v>173</v>
      </c>
      <c r="G1129" t="s">
        <v>20</v>
      </c>
      <c r="J1129" t="b">
        <v>0</v>
      </c>
      <c r="K1129" t="b">
        <v>1</v>
      </c>
      <c r="L1129" t="b">
        <v>1</v>
      </c>
      <c r="N1129">
        <v>0.5</v>
      </c>
      <c r="O1129">
        <v>0</v>
      </c>
      <c r="P1129">
        <v>0</v>
      </c>
      <c r="Q1129">
        <v>0</v>
      </c>
    </row>
    <row r="1130" spans="1:17" x14ac:dyDescent="0.3">
      <c r="A1130" t="s">
        <v>1372</v>
      </c>
      <c r="B1130" t="s">
        <v>125</v>
      </c>
      <c r="C1130" t="s">
        <v>23</v>
      </c>
      <c r="D1130" t="s">
        <v>23</v>
      </c>
      <c r="E1130" s="38">
        <v>42682</v>
      </c>
      <c r="F1130" t="s">
        <v>148</v>
      </c>
      <c r="G1130" t="s">
        <v>23</v>
      </c>
      <c r="H1130" t="s">
        <v>754</v>
      </c>
      <c r="I1130" t="s">
        <v>148</v>
      </c>
      <c r="J1130" t="b">
        <v>0</v>
      </c>
      <c r="K1130" t="b">
        <v>1</v>
      </c>
      <c r="L1130" t="b">
        <v>0</v>
      </c>
      <c r="M1130" s="38">
        <v>42658</v>
      </c>
      <c r="N1130">
        <v>1</v>
      </c>
      <c r="O1130">
        <v>0</v>
      </c>
      <c r="P1130">
        <v>0</v>
      </c>
      <c r="Q1130">
        <v>0</v>
      </c>
    </row>
    <row r="1131" spans="1:17" x14ac:dyDescent="0.3">
      <c r="A1131" t="s">
        <v>1373</v>
      </c>
      <c r="B1131" t="s">
        <v>64</v>
      </c>
      <c r="C1131" t="s">
        <v>20</v>
      </c>
      <c r="D1131" t="s">
        <v>20</v>
      </c>
      <c r="E1131" s="38">
        <v>42679</v>
      </c>
      <c r="F1131" t="s">
        <v>64</v>
      </c>
      <c r="G1131" t="s">
        <v>20</v>
      </c>
      <c r="H1131" t="s">
        <v>754</v>
      </c>
      <c r="I1131" t="s">
        <v>64</v>
      </c>
      <c r="J1131" t="b">
        <v>1</v>
      </c>
      <c r="K1131" t="b">
        <v>1</v>
      </c>
      <c r="L1131" t="b">
        <v>0</v>
      </c>
      <c r="N1131">
        <v>1</v>
      </c>
      <c r="O1131">
        <v>0</v>
      </c>
      <c r="P1131">
        <v>0</v>
      </c>
      <c r="Q1131">
        <v>0</v>
      </c>
    </row>
    <row r="1132" spans="1:17" x14ac:dyDescent="0.3">
      <c r="A1132" t="s">
        <v>984</v>
      </c>
      <c r="B1132" t="s">
        <v>129</v>
      </c>
      <c r="C1132" t="s">
        <v>20</v>
      </c>
      <c r="D1132" t="s">
        <v>23</v>
      </c>
      <c r="E1132" s="38">
        <v>42677</v>
      </c>
      <c r="F1132" t="s">
        <v>171</v>
      </c>
      <c r="G1132" t="s">
        <v>23</v>
      </c>
      <c r="J1132" t="b">
        <v>1</v>
      </c>
      <c r="K1132" t="b">
        <v>1</v>
      </c>
      <c r="L1132" t="b">
        <v>0</v>
      </c>
      <c r="N1132">
        <v>0.5</v>
      </c>
      <c r="O1132">
        <v>0</v>
      </c>
      <c r="P1132">
        <v>0</v>
      </c>
      <c r="Q1132">
        <v>0</v>
      </c>
    </row>
    <row r="1133" spans="1:17" x14ac:dyDescent="0.3">
      <c r="A1133" t="s">
        <v>516</v>
      </c>
      <c r="B1133" t="s">
        <v>83</v>
      </c>
      <c r="C1133" t="s">
        <v>25</v>
      </c>
      <c r="D1133" t="s">
        <v>25</v>
      </c>
      <c r="E1133" s="38">
        <v>42683</v>
      </c>
      <c r="F1133" t="s">
        <v>156</v>
      </c>
      <c r="G1133" t="s">
        <v>25</v>
      </c>
      <c r="H1133" t="s">
        <v>742</v>
      </c>
      <c r="I1133" t="s">
        <v>165</v>
      </c>
      <c r="J1133" t="b">
        <v>0</v>
      </c>
      <c r="K1133" t="b">
        <v>1</v>
      </c>
      <c r="L1133" t="b">
        <v>1</v>
      </c>
      <c r="M1133" s="38">
        <v>42690</v>
      </c>
      <c r="N1133">
        <v>0.2</v>
      </c>
      <c r="O1133">
        <v>0</v>
      </c>
      <c r="P1133">
        <v>0</v>
      </c>
      <c r="Q1133">
        <v>0</v>
      </c>
    </row>
    <row r="1134" spans="1:17" x14ac:dyDescent="0.3">
      <c r="A1134" t="s">
        <v>606</v>
      </c>
      <c r="D1134" t="s">
        <v>23</v>
      </c>
      <c r="E1134" s="38">
        <v>42686</v>
      </c>
      <c r="F1134" t="s">
        <v>148</v>
      </c>
      <c r="G1134" t="s">
        <v>23</v>
      </c>
      <c r="H1134" t="s">
        <v>746</v>
      </c>
      <c r="I1134" t="s">
        <v>148</v>
      </c>
      <c r="J1134" t="b">
        <v>1</v>
      </c>
      <c r="K1134" t="b">
        <v>0</v>
      </c>
      <c r="L1134" t="b">
        <v>0</v>
      </c>
      <c r="M1134" s="38">
        <v>42686</v>
      </c>
      <c r="N1134">
        <v>1</v>
      </c>
      <c r="O1134">
        <v>1</v>
      </c>
      <c r="P1134">
        <v>1</v>
      </c>
      <c r="Q1134">
        <v>1</v>
      </c>
    </row>
    <row r="1135" spans="1:17" x14ac:dyDescent="0.3">
      <c r="A1135" t="s">
        <v>510</v>
      </c>
      <c r="B1135" t="s">
        <v>77</v>
      </c>
      <c r="C1135" t="s">
        <v>20</v>
      </c>
      <c r="D1135" t="s">
        <v>20</v>
      </c>
      <c r="E1135" s="38">
        <v>42677</v>
      </c>
      <c r="F1135" t="s">
        <v>149</v>
      </c>
      <c r="G1135" t="s">
        <v>20</v>
      </c>
      <c r="H1135" t="s">
        <v>750</v>
      </c>
      <c r="I1135" t="s">
        <v>149</v>
      </c>
      <c r="J1135" t="b">
        <v>1</v>
      </c>
      <c r="K1135" t="b">
        <v>0</v>
      </c>
      <c r="L1135" t="b">
        <v>0</v>
      </c>
      <c r="M1135" s="38">
        <v>42677</v>
      </c>
      <c r="N1135">
        <v>1</v>
      </c>
      <c r="O1135">
        <v>1</v>
      </c>
      <c r="P1135">
        <v>0</v>
      </c>
      <c r="Q1135">
        <v>1</v>
      </c>
    </row>
    <row r="1136" spans="1:17" x14ac:dyDescent="0.3">
      <c r="A1136" t="s">
        <v>1374</v>
      </c>
      <c r="B1136" t="s">
        <v>125</v>
      </c>
      <c r="C1136" t="s">
        <v>23</v>
      </c>
      <c r="D1136" t="s">
        <v>23</v>
      </c>
      <c r="E1136" s="38">
        <v>42679</v>
      </c>
      <c r="F1136" t="s">
        <v>169</v>
      </c>
      <c r="G1136" t="s">
        <v>23</v>
      </c>
      <c r="H1136" t="s">
        <v>762</v>
      </c>
      <c r="I1136" t="s">
        <v>169</v>
      </c>
      <c r="J1136" t="b">
        <v>1</v>
      </c>
      <c r="K1136" t="b">
        <v>0</v>
      </c>
      <c r="L1136" t="b">
        <v>0</v>
      </c>
      <c r="N1136">
        <v>1</v>
      </c>
      <c r="O1136">
        <v>0</v>
      </c>
      <c r="P1136">
        <v>0</v>
      </c>
      <c r="Q1136">
        <v>0</v>
      </c>
    </row>
    <row r="1137" spans="1:17" x14ac:dyDescent="0.3">
      <c r="A1137" t="s">
        <v>1375</v>
      </c>
      <c r="B1137" t="s">
        <v>99</v>
      </c>
      <c r="C1137" t="s">
        <v>24</v>
      </c>
      <c r="D1137" t="s">
        <v>21</v>
      </c>
      <c r="E1137" s="38">
        <v>42682</v>
      </c>
      <c r="J1137" t="b">
        <v>0</v>
      </c>
      <c r="K1137" t="b">
        <v>1</v>
      </c>
      <c r="L1137" t="b">
        <v>0</v>
      </c>
      <c r="N1137">
        <v>1</v>
      </c>
      <c r="O1137">
        <v>0</v>
      </c>
      <c r="P1137">
        <v>0</v>
      </c>
      <c r="Q1137">
        <v>0</v>
      </c>
    </row>
    <row r="1138" spans="1:17" x14ac:dyDescent="0.3">
      <c r="A1138" t="s">
        <v>609</v>
      </c>
      <c r="B1138" t="s">
        <v>98</v>
      </c>
      <c r="C1138" t="s">
        <v>23</v>
      </c>
      <c r="D1138" t="s">
        <v>23</v>
      </c>
      <c r="E1138" s="38">
        <v>42676</v>
      </c>
      <c r="F1138" t="s">
        <v>148</v>
      </c>
      <c r="G1138" t="s">
        <v>23</v>
      </c>
      <c r="H1138" t="s">
        <v>750</v>
      </c>
      <c r="I1138" t="s">
        <v>148</v>
      </c>
      <c r="J1138" t="b">
        <v>1</v>
      </c>
      <c r="K1138" t="b">
        <v>0</v>
      </c>
      <c r="L1138" t="b">
        <v>0</v>
      </c>
      <c r="M1138" s="38">
        <v>42676</v>
      </c>
      <c r="N1138">
        <v>1</v>
      </c>
      <c r="O1138">
        <v>1</v>
      </c>
      <c r="P1138">
        <v>0</v>
      </c>
      <c r="Q1138">
        <v>1</v>
      </c>
    </row>
    <row r="1139" spans="1:17" x14ac:dyDescent="0.3">
      <c r="A1139" t="s">
        <v>469</v>
      </c>
      <c r="B1139" t="s">
        <v>470</v>
      </c>
      <c r="C1139" t="s">
        <v>25</v>
      </c>
      <c r="D1139" t="s">
        <v>25</v>
      </c>
      <c r="E1139" s="38">
        <v>42682</v>
      </c>
      <c r="F1139" t="s">
        <v>157</v>
      </c>
      <c r="G1139" t="s">
        <v>25</v>
      </c>
      <c r="H1139" t="s">
        <v>746</v>
      </c>
      <c r="I1139" t="s">
        <v>157</v>
      </c>
      <c r="J1139" t="b">
        <v>1</v>
      </c>
      <c r="K1139" t="b">
        <v>0</v>
      </c>
      <c r="L1139" t="b">
        <v>0</v>
      </c>
      <c r="M1139" s="38">
        <v>42682</v>
      </c>
      <c r="N1139">
        <v>0.5</v>
      </c>
      <c r="O1139">
        <v>1</v>
      </c>
      <c r="P1139">
        <v>1</v>
      </c>
      <c r="Q1139">
        <v>1</v>
      </c>
    </row>
    <row r="1140" spans="1:17" x14ac:dyDescent="0.3">
      <c r="A1140" t="s">
        <v>932</v>
      </c>
      <c r="B1140" t="s">
        <v>72</v>
      </c>
      <c r="C1140" t="s">
        <v>20</v>
      </c>
      <c r="D1140" t="s">
        <v>20</v>
      </c>
      <c r="E1140" s="38">
        <v>42681</v>
      </c>
      <c r="F1140" t="s">
        <v>64</v>
      </c>
      <c r="G1140" t="s">
        <v>20</v>
      </c>
      <c r="H1140" t="s">
        <v>742</v>
      </c>
      <c r="I1140" t="s">
        <v>64</v>
      </c>
      <c r="J1140" t="b">
        <v>0</v>
      </c>
      <c r="K1140" t="b">
        <v>1</v>
      </c>
      <c r="L1140" t="b">
        <v>1</v>
      </c>
      <c r="N1140">
        <v>0.5</v>
      </c>
      <c r="O1140">
        <v>0</v>
      </c>
      <c r="P1140">
        <v>0</v>
      </c>
      <c r="Q1140">
        <v>0</v>
      </c>
    </row>
    <row r="1141" spans="1:17" x14ac:dyDescent="0.3">
      <c r="A1141" t="s">
        <v>733</v>
      </c>
      <c r="B1141" t="s">
        <v>95</v>
      </c>
      <c r="C1141" t="s">
        <v>23</v>
      </c>
      <c r="D1141" t="s">
        <v>23</v>
      </c>
      <c r="E1141" s="38">
        <v>42685</v>
      </c>
      <c r="J1141" t="b">
        <v>0</v>
      </c>
      <c r="K1141" t="b">
        <v>1</v>
      </c>
      <c r="L1141" t="b">
        <v>1</v>
      </c>
      <c r="M1141" s="38">
        <v>42685</v>
      </c>
      <c r="N1141">
        <v>0.5</v>
      </c>
      <c r="O1141">
        <v>0</v>
      </c>
      <c r="P1141">
        <v>0</v>
      </c>
      <c r="Q1141">
        <v>0</v>
      </c>
    </row>
    <row r="1142" spans="1:17" x14ac:dyDescent="0.3">
      <c r="A1142" t="s">
        <v>1376</v>
      </c>
      <c r="B1142" t="s">
        <v>84</v>
      </c>
      <c r="C1142" t="s">
        <v>20</v>
      </c>
      <c r="D1142" t="s">
        <v>20</v>
      </c>
      <c r="E1142" s="38">
        <v>42688</v>
      </c>
      <c r="F1142" t="s">
        <v>147</v>
      </c>
      <c r="G1142" t="s">
        <v>20</v>
      </c>
      <c r="H1142" t="s">
        <v>760</v>
      </c>
      <c r="I1142" t="s">
        <v>147</v>
      </c>
      <c r="J1142" t="b">
        <v>0</v>
      </c>
      <c r="K1142" t="b">
        <v>0</v>
      </c>
      <c r="L1142" t="b">
        <v>0</v>
      </c>
      <c r="N1142">
        <v>1</v>
      </c>
      <c r="O1142">
        <v>0</v>
      </c>
      <c r="P1142">
        <v>0</v>
      </c>
      <c r="Q1142">
        <v>0</v>
      </c>
    </row>
    <row r="1143" spans="1:17" x14ac:dyDescent="0.3">
      <c r="A1143" t="s">
        <v>1377</v>
      </c>
      <c r="B1143" t="s">
        <v>105</v>
      </c>
      <c r="C1143" t="s">
        <v>21</v>
      </c>
      <c r="D1143" t="s">
        <v>21</v>
      </c>
      <c r="E1143" s="38">
        <v>42686</v>
      </c>
      <c r="H1143" t="s">
        <v>769</v>
      </c>
      <c r="I1143" t="s">
        <v>265</v>
      </c>
      <c r="J1143" t="b">
        <v>0</v>
      </c>
      <c r="K1143" t="b">
        <v>1</v>
      </c>
      <c r="L1143" t="b">
        <v>0</v>
      </c>
      <c r="N1143">
        <v>1</v>
      </c>
      <c r="O1143">
        <v>0</v>
      </c>
      <c r="P1143">
        <v>0</v>
      </c>
      <c r="Q1143">
        <v>0</v>
      </c>
    </row>
    <row r="1144" spans="1:17" x14ac:dyDescent="0.3">
      <c r="A1144" t="s">
        <v>920</v>
      </c>
      <c r="B1144" t="s">
        <v>117</v>
      </c>
      <c r="C1144" t="s">
        <v>22</v>
      </c>
      <c r="D1144" t="s">
        <v>26</v>
      </c>
      <c r="E1144" s="38">
        <v>42681</v>
      </c>
      <c r="F1144" t="s">
        <v>146</v>
      </c>
      <c r="G1144" t="s">
        <v>26</v>
      </c>
      <c r="J1144" t="b">
        <v>1</v>
      </c>
      <c r="K1144" t="b">
        <v>1</v>
      </c>
      <c r="L1144" t="b">
        <v>1</v>
      </c>
      <c r="N1144">
        <v>0.5</v>
      </c>
      <c r="O1144">
        <v>0</v>
      </c>
      <c r="P1144">
        <v>0</v>
      </c>
      <c r="Q1144">
        <v>0</v>
      </c>
    </row>
    <row r="1145" spans="1:17" x14ac:dyDescent="0.3">
      <c r="A1145" t="s">
        <v>1369</v>
      </c>
      <c r="B1145" t="s">
        <v>80</v>
      </c>
      <c r="C1145" t="s">
        <v>23</v>
      </c>
      <c r="D1145" t="s">
        <v>23</v>
      </c>
      <c r="E1145" s="38">
        <v>42677</v>
      </c>
      <c r="F1145" t="s">
        <v>171</v>
      </c>
      <c r="G1145" t="s">
        <v>23</v>
      </c>
      <c r="J1145" t="b">
        <v>0</v>
      </c>
      <c r="K1145" t="b">
        <v>1</v>
      </c>
      <c r="L1145" t="b">
        <v>1</v>
      </c>
      <c r="N1145">
        <v>0.5</v>
      </c>
      <c r="O1145">
        <v>0</v>
      </c>
      <c r="P1145">
        <v>0</v>
      </c>
      <c r="Q1145">
        <v>0</v>
      </c>
    </row>
    <row r="1146" spans="1:17" x14ac:dyDescent="0.3">
      <c r="A1146" t="s">
        <v>853</v>
      </c>
      <c r="B1146" t="s">
        <v>67</v>
      </c>
      <c r="C1146" t="s">
        <v>26</v>
      </c>
      <c r="D1146" t="s">
        <v>26</v>
      </c>
      <c r="E1146" s="38">
        <v>42678</v>
      </c>
      <c r="F1146" t="s">
        <v>150</v>
      </c>
      <c r="G1146" t="s">
        <v>22</v>
      </c>
      <c r="H1146" t="s">
        <v>742</v>
      </c>
      <c r="I1146" t="s">
        <v>150</v>
      </c>
      <c r="J1146" t="b">
        <v>0</v>
      </c>
      <c r="K1146" t="b">
        <v>1</v>
      </c>
      <c r="L1146" t="b">
        <v>1</v>
      </c>
      <c r="N1146">
        <v>0.2</v>
      </c>
      <c r="O1146">
        <v>0</v>
      </c>
      <c r="P1146">
        <v>0</v>
      </c>
      <c r="Q1146">
        <v>0</v>
      </c>
    </row>
    <row r="1147" spans="1:17" x14ac:dyDescent="0.3">
      <c r="A1147" t="s">
        <v>1378</v>
      </c>
      <c r="B1147" t="s">
        <v>100</v>
      </c>
      <c r="C1147" t="s">
        <v>24</v>
      </c>
      <c r="D1147" t="s">
        <v>21</v>
      </c>
      <c r="E1147" s="38">
        <v>42686</v>
      </c>
      <c r="J1147" t="b">
        <v>0</v>
      </c>
      <c r="K1147" t="b">
        <v>1</v>
      </c>
      <c r="L1147" t="b">
        <v>0</v>
      </c>
      <c r="N1147">
        <v>1</v>
      </c>
      <c r="O1147">
        <v>0</v>
      </c>
      <c r="P1147">
        <v>0</v>
      </c>
      <c r="Q1147">
        <v>0</v>
      </c>
    </row>
    <row r="1148" spans="1:17" x14ac:dyDescent="0.3">
      <c r="A1148" t="s">
        <v>1379</v>
      </c>
      <c r="B1148" t="s">
        <v>41</v>
      </c>
      <c r="C1148" t="s">
        <v>25</v>
      </c>
      <c r="D1148" t="s">
        <v>25</v>
      </c>
      <c r="E1148" s="38">
        <v>42678</v>
      </c>
      <c r="F1148" t="s">
        <v>157</v>
      </c>
      <c r="G1148" t="s">
        <v>25</v>
      </c>
      <c r="H1148" t="s">
        <v>742</v>
      </c>
      <c r="I1148" t="s">
        <v>165</v>
      </c>
      <c r="J1148" t="b">
        <v>1</v>
      </c>
      <c r="K1148" t="b">
        <v>1</v>
      </c>
      <c r="L1148" t="b">
        <v>1</v>
      </c>
      <c r="N1148">
        <v>0.5</v>
      </c>
      <c r="O1148">
        <v>0</v>
      </c>
      <c r="P1148">
        <v>0</v>
      </c>
      <c r="Q1148">
        <v>0</v>
      </c>
    </row>
    <row r="1149" spans="1:17" x14ac:dyDescent="0.3">
      <c r="A1149" t="s">
        <v>1380</v>
      </c>
      <c r="D1149" t="s">
        <v>22</v>
      </c>
      <c r="E1149" s="38">
        <v>42678</v>
      </c>
      <c r="F1149" t="s">
        <v>142</v>
      </c>
      <c r="G1149" t="s">
        <v>22</v>
      </c>
      <c r="H1149" t="s">
        <v>762</v>
      </c>
      <c r="I1149" t="s">
        <v>142</v>
      </c>
      <c r="J1149" t="b">
        <v>1</v>
      </c>
      <c r="K1149" t="b">
        <v>0</v>
      </c>
      <c r="L1149" t="b">
        <v>0</v>
      </c>
      <c r="N1149">
        <v>1</v>
      </c>
      <c r="O1149">
        <v>0</v>
      </c>
      <c r="P1149">
        <v>0</v>
      </c>
      <c r="Q1149">
        <v>0</v>
      </c>
    </row>
    <row r="1150" spans="1:17" x14ac:dyDescent="0.3">
      <c r="A1150" t="s">
        <v>1381</v>
      </c>
      <c r="B1150" t="s">
        <v>45</v>
      </c>
      <c r="C1150" t="s">
        <v>20</v>
      </c>
      <c r="D1150" t="s">
        <v>20</v>
      </c>
      <c r="E1150" s="38">
        <v>42684</v>
      </c>
      <c r="J1150" t="b">
        <v>0</v>
      </c>
      <c r="K1150" t="b">
        <v>1</v>
      </c>
      <c r="L1150" t="b">
        <v>0</v>
      </c>
      <c r="N1150">
        <v>1</v>
      </c>
      <c r="O1150">
        <v>0</v>
      </c>
      <c r="P1150">
        <v>0</v>
      </c>
      <c r="Q1150">
        <v>0</v>
      </c>
    </row>
    <row r="1151" spans="1:17" x14ac:dyDescent="0.3">
      <c r="A1151" t="s">
        <v>607</v>
      </c>
      <c r="D1151" t="s">
        <v>23</v>
      </c>
      <c r="E1151" s="38">
        <v>42678</v>
      </c>
      <c r="F1151" t="s">
        <v>168</v>
      </c>
      <c r="G1151" t="s">
        <v>23</v>
      </c>
      <c r="H1151" t="s">
        <v>750</v>
      </c>
      <c r="I1151" t="s">
        <v>168</v>
      </c>
      <c r="J1151" t="b">
        <v>1</v>
      </c>
      <c r="K1151" t="b">
        <v>0</v>
      </c>
      <c r="L1151" t="b">
        <v>0</v>
      </c>
      <c r="M1151" s="38">
        <v>42678</v>
      </c>
      <c r="N1151">
        <v>1</v>
      </c>
      <c r="O1151">
        <v>1</v>
      </c>
      <c r="P1151">
        <v>0</v>
      </c>
      <c r="Q1151">
        <v>1</v>
      </c>
    </row>
    <row r="1152" spans="1:17" x14ac:dyDescent="0.3">
      <c r="A1152" t="s">
        <v>902</v>
      </c>
      <c r="B1152" t="s">
        <v>128</v>
      </c>
      <c r="C1152" t="s">
        <v>23</v>
      </c>
      <c r="D1152" t="s">
        <v>23</v>
      </c>
      <c r="E1152" s="38">
        <v>42683</v>
      </c>
      <c r="F1152" t="s">
        <v>169</v>
      </c>
      <c r="G1152" t="s">
        <v>23</v>
      </c>
      <c r="J1152" t="b">
        <v>0</v>
      </c>
      <c r="K1152" t="b">
        <v>1</v>
      </c>
      <c r="L1152" t="b">
        <v>0</v>
      </c>
      <c r="N1152">
        <v>0.5</v>
      </c>
      <c r="O1152">
        <v>0</v>
      </c>
      <c r="P1152">
        <v>0</v>
      </c>
      <c r="Q1152">
        <v>0</v>
      </c>
    </row>
    <row r="1153" spans="1:17" x14ac:dyDescent="0.3">
      <c r="A1153" t="s">
        <v>392</v>
      </c>
      <c r="D1153" t="s">
        <v>26</v>
      </c>
      <c r="E1153" s="38">
        <v>42678</v>
      </c>
      <c r="F1153" t="s">
        <v>151</v>
      </c>
      <c r="G1153" t="s">
        <v>26</v>
      </c>
      <c r="H1153" t="s">
        <v>749</v>
      </c>
      <c r="I1153" t="s">
        <v>151</v>
      </c>
      <c r="J1153" t="b">
        <v>1</v>
      </c>
      <c r="K1153" t="b">
        <v>0</v>
      </c>
      <c r="L1153" t="b">
        <v>0</v>
      </c>
      <c r="M1153" s="38">
        <v>42678</v>
      </c>
      <c r="N1153">
        <v>1</v>
      </c>
      <c r="O1153">
        <v>1</v>
      </c>
      <c r="P1153">
        <v>0</v>
      </c>
      <c r="Q1153">
        <v>0</v>
      </c>
    </row>
    <row r="1154" spans="1:17" x14ac:dyDescent="0.3">
      <c r="A1154" t="s">
        <v>543</v>
      </c>
      <c r="B1154" t="s">
        <v>120</v>
      </c>
      <c r="C1154" t="s">
        <v>23</v>
      </c>
      <c r="D1154" t="s">
        <v>23</v>
      </c>
      <c r="E1154" s="38">
        <v>42683</v>
      </c>
      <c r="F1154" t="s">
        <v>148</v>
      </c>
      <c r="G1154" t="s">
        <v>23</v>
      </c>
      <c r="H1154" t="s">
        <v>742</v>
      </c>
      <c r="I1154" t="s">
        <v>148</v>
      </c>
      <c r="J1154" t="b">
        <v>1</v>
      </c>
      <c r="K1154" t="b">
        <v>1</v>
      </c>
      <c r="L1154" t="b">
        <v>1</v>
      </c>
      <c r="M1154" s="38">
        <v>42689</v>
      </c>
      <c r="N1154">
        <v>0.33</v>
      </c>
      <c r="O1154">
        <v>0</v>
      </c>
      <c r="P1154">
        <v>0</v>
      </c>
      <c r="Q1154">
        <v>0</v>
      </c>
    </row>
    <row r="1155" spans="1:17" x14ac:dyDescent="0.3">
      <c r="A1155" t="s">
        <v>1382</v>
      </c>
      <c r="B1155" t="s">
        <v>109</v>
      </c>
      <c r="C1155" t="s">
        <v>24</v>
      </c>
      <c r="D1155" t="s">
        <v>21</v>
      </c>
      <c r="E1155" s="38">
        <v>42689</v>
      </c>
      <c r="F1155" t="s">
        <v>167</v>
      </c>
      <c r="G1155" t="s">
        <v>21</v>
      </c>
      <c r="H1155" t="s">
        <v>754</v>
      </c>
      <c r="I1155" t="s">
        <v>167</v>
      </c>
      <c r="J1155" t="b">
        <v>0</v>
      </c>
      <c r="K1155" t="b">
        <v>1</v>
      </c>
      <c r="L1155" t="b">
        <v>0</v>
      </c>
      <c r="N1155">
        <v>1</v>
      </c>
      <c r="O1155">
        <v>0</v>
      </c>
      <c r="P1155">
        <v>0</v>
      </c>
      <c r="Q1155">
        <v>0</v>
      </c>
    </row>
    <row r="1156" spans="1:17" x14ac:dyDescent="0.3">
      <c r="A1156" t="s">
        <v>396</v>
      </c>
      <c r="D1156" t="s">
        <v>22</v>
      </c>
      <c r="E1156" s="38">
        <v>42668</v>
      </c>
      <c r="H1156" t="s">
        <v>742</v>
      </c>
      <c r="I1156" t="s">
        <v>312</v>
      </c>
      <c r="J1156" t="b">
        <v>0</v>
      </c>
      <c r="K1156" t="b">
        <v>1</v>
      </c>
      <c r="L1156" t="b">
        <v>1</v>
      </c>
      <c r="M1156" s="38">
        <v>42683</v>
      </c>
      <c r="N1156">
        <v>0.25</v>
      </c>
      <c r="O1156">
        <v>0</v>
      </c>
      <c r="P1156">
        <v>0</v>
      </c>
      <c r="Q1156">
        <v>0</v>
      </c>
    </row>
    <row r="1157" spans="1:17" x14ac:dyDescent="0.3">
      <c r="A1157" t="s">
        <v>1383</v>
      </c>
      <c r="B1157" t="s">
        <v>53</v>
      </c>
      <c r="C1157" t="s">
        <v>26</v>
      </c>
      <c r="D1157" t="s">
        <v>26</v>
      </c>
      <c r="E1157" s="38">
        <v>42677</v>
      </c>
      <c r="F1157" t="s">
        <v>150</v>
      </c>
      <c r="G1157" t="s">
        <v>22</v>
      </c>
      <c r="H1157" t="s">
        <v>760</v>
      </c>
      <c r="I1157" t="s">
        <v>150</v>
      </c>
      <c r="J1157" t="b">
        <v>1</v>
      </c>
      <c r="K1157" t="b">
        <v>0</v>
      </c>
      <c r="L1157" t="b">
        <v>0</v>
      </c>
      <c r="N1157">
        <v>1</v>
      </c>
      <c r="O1157">
        <v>0</v>
      </c>
      <c r="P1157">
        <v>0</v>
      </c>
      <c r="Q1157">
        <v>0</v>
      </c>
    </row>
    <row r="1158" spans="1:17" x14ac:dyDescent="0.3">
      <c r="A1158" t="s">
        <v>1384</v>
      </c>
      <c r="B1158" t="s">
        <v>72</v>
      </c>
      <c r="C1158" t="s">
        <v>20</v>
      </c>
      <c r="D1158" t="s">
        <v>20</v>
      </c>
      <c r="E1158" s="38">
        <v>42677</v>
      </c>
      <c r="F1158" t="s">
        <v>64</v>
      </c>
      <c r="G1158" t="s">
        <v>20</v>
      </c>
      <c r="H1158" t="s">
        <v>760</v>
      </c>
      <c r="I1158" t="s">
        <v>64</v>
      </c>
      <c r="J1158" t="b">
        <v>1</v>
      </c>
      <c r="K1158" t="b">
        <v>0</v>
      </c>
      <c r="L1158" t="b">
        <v>0</v>
      </c>
      <c r="N1158">
        <v>1</v>
      </c>
      <c r="O1158">
        <v>0</v>
      </c>
      <c r="P1158">
        <v>0</v>
      </c>
      <c r="Q1158">
        <v>0</v>
      </c>
    </row>
    <row r="1159" spans="1:17" x14ac:dyDescent="0.3">
      <c r="A1159" t="s">
        <v>724</v>
      </c>
      <c r="B1159" t="s">
        <v>102</v>
      </c>
      <c r="C1159" t="s">
        <v>26</v>
      </c>
      <c r="D1159" t="s">
        <v>26</v>
      </c>
      <c r="E1159" s="38">
        <v>42686</v>
      </c>
      <c r="F1159" t="s">
        <v>139</v>
      </c>
      <c r="G1159" t="s">
        <v>26</v>
      </c>
      <c r="H1159" t="s">
        <v>742</v>
      </c>
      <c r="I1159" t="s">
        <v>265</v>
      </c>
      <c r="J1159" t="b">
        <v>0</v>
      </c>
      <c r="K1159" t="b">
        <v>1</v>
      </c>
      <c r="L1159" t="b">
        <v>1</v>
      </c>
      <c r="M1159" s="38">
        <v>42686</v>
      </c>
      <c r="N1159">
        <v>0.5</v>
      </c>
      <c r="O1159">
        <v>0</v>
      </c>
      <c r="P1159">
        <v>0</v>
      </c>
      <c r="Q1159">
        <v>0</v>
      </c>
    </row>
    <row r="1160" spans="1:17" x14ac:dyDescent="0.3">
      <c r="A1160" t="s">
        <v>1385</v>
      </c>
      <c r="B1160" t="s">
        <v>108</v>
      </c>
      <c r="C1160" t="s">
        <v>20</v>
      </c>
      <c r="D1160" t="s">
        <v>20</v>
      </c>
      <c r="E1160" s="38">
        <v>42677</v>
      </c>
      <c r="F1160" t="s">
        <v>173</v>
      </c>
      <c r="G1160" t="s">
        <v>20</v>
      </c>
      <c r="H1160" t="s">
        <v>754</v>
      </c>
      <c r="I1160" t="s">
        <v>173</v>
      </c>
      <c r="J1160" t="b">
        <v>1</v>
      </c>
      <c r="K1160" t="b">
        <v>1</v>
      </c>
      <c r="L1160" t="b">
        <v>0</v>
      </c>
      <c r="N1160">
        <v>1</v>
      </c>
      <c r="O1160">
        <v>0</v>
      </c>
      <c r="P1160">
        <v>0</v>
      </c>
      <c r="Q1160">
        <v>0</v>
      </c>
    </row>
    <row r="1161" spans="1:17" x14ac:dyDescent="0.3">
      <c r="A1161" t="s">
        <v>406</v>
      </c>
      <c r="B1161" t="s">
        <v>163</v>
      </c>
      <c r="D1161" t="s">
        <v>23</v>
      </c>
      <c r="E1161" s="38">
        <v>42677</v>
      </c>
      <c r="F1161" t="s">
        <v>163</v>
      </c>
      <c r="G1161" t="s">
        <v>23</v>
      </c>
      <c r="H1161" t="s">
        <v>750</v>
      </c>
      <c r="I1161" t="s">
        <v>163</v>
      </c>
      <c r="J1161" t="b">
        <v>1</v>
      </c>
      <c r="K1161" t="b">
        <v>0</v>
      </c>
      <c r="L1161" t="b">
        <v>0</v>
      </c>
      <c r="M1161" s="38">
        <v>42677</v>
      </c>
      <c r="N1161">
        <v>1</v>
      </c>
      <c r="O1161">
        <v>1</v>
      </c>
      <c r="P1161">
        <v>0</v>
      </c>
      <c r="Q1161">
        <v>1</v>
      </c>
    </row>
    <row r="1162" spans="1:17" x14ac:dyDescent="0.3">
      <c r="A1162" t="s">
        <v>467</v>
      </c>
      <c r="B1162" t="s">
        <v>468</v>
      </c>
      <c r="C1162" t="s">
        <v>25</v>
      </c>
      <c r="D1162" t="s">
        <v>25</v>
      </c>
      <c r="E1162" s="38">
        <v>42566</v>
      </c>
      <c r="F1162" t="s">
        <v>157</v>
      </c>
      <c r="G1162" t="s">
        <v>25</v>
      </c>
      <c r="H1162" t="s">
        <v>754</v>
      </c>
      <c r="I1162" t="s">
        <v>157</v>
      </c>
      <c r="J1162" t="b">
        <v>1</v>
      </c>
      <c r="K1162" t="b">
        <v>0</v>
      </c>
      <c r="L1162" t="b">
        <v>0</v>
      </c>
      <c r="M1162" s="38">
        <v>42684</v>
      </c>
      <c r="N1162">
        <v>0.33</v>
      </c>
      <c r="O1162">
        <v>0</v>
      </c>
      <c r="P1162">
        <v>0</v>
      </c>
      <c r="Q1162">
        <v>0</v>
      </c>
    </row>
    <row r="1163" spans="1:17" x14ac:dyDescent="0.3">
      <c r="A1163" t="s">
        <v>954</v>
      </c>
      <c r="B1163" t="s">
        <v>64</v>
      </c>
      <c r="C1163" t="s">
        <v>20</v>
      </c>
      <c r="D1163" t="s">
        <v>20</v>
      </c>
      <c r="E1163" s="38">
        <v>42683</v>
      </c>
      <c r="H1163" t="s">
        <v>742</v>
      </c>
      <c r="I1163" t="s">
        <v>265</v>
      </c>
      <c r="J1163" t="b">
        <v>0</v>
      </c>
      <c r="K1163" t="b">
        <v>1</v>
      </c>
      <c r="L1163" t="b">
        <v>1</v>
      </c>
      <c r="N1163">
        <v>0.5</v>
      </c>
      <c r="O1163">
        <v>0</v>
      </c>
      <c r="P1163">
        <v>0</v>
      </c>
      <c r="Q1163">
        <v>0</v>
      </c>
    </row>
    <row r="1164" spans="1:17" x14ac:dyDescent="0.3">
      <c r="A1164" t="s">
        <v>1386</v>
      </c>
      <c r="B1164" t="s">
        <v>49</v>
      </c>
      <c r="C1164" t="s">
        <v>26</v>
      </c>
      <c r="D1164" t="s">
        <v>26</v>
      </c>
      <c r="E1164" s="38">
        <v>42686</v>
      </c>
      <c r="H1164" t="s">
        <v>742</v>
      </c>
      <c r="J1164" t="b">
        <v>0</v>
      </c>
      <c r="K1164" t="b">
        <v>1</v>
      </c>
      <c r="L1164" t="b">
        <v>1</v>
      </c>
      <c r="N1164">
        <v>1</v>
      </c>
      <c r="O1164">
        <v>0</v>
      </c>
      <c r="P1164">
        <v>0</v>
      </c>
      <c r="Q1164">
        <v>0</v>
      </c>
    </row>
    <row r="1165" spans="1:17" x14ac:dyDescent="0.3">
      <c r="A1165" t="s">
        <v>1387</v>
      </c>
      <c r="B1165" t="s">
        <v>72</v>
      </c>
      <c r="C1165" t="s">
        <v>20</v>
      </c>
      <c r="D1165" t="s">
        <v>20</v>
      </c>
      <c r="E1165" s="38">
        <v>42676</v>
      </c>
      <c r="F1165" t="s">
        <v>152</v>
      </c>
      <c r="G1165" t="s">
        <v>20</v>
      </c>
      <c r="H1165" t="s">
        <v>762</v>
      </c>
      <c r="I1165" t="s">
        <v>149</v>
      </c>
      <c r="J1165" t="b">
        <v>1</v>
      </c>
      <c r="K1165" t="b">
        <v>1</v>
      </c>
      <c r="L1165" t="b">
        <v>0</v>
      </c>
      <c r="N1165">
        <v>1</v>
      </c>
      <c r="O1165">
        <v>0</v>
      </c>
      <c r="P1165">
        <v>0</v>
      </c>
      <c r="Q1165">
        <v>0</v>
      </c>
    </row>
    <row r="1166" spans="1:17" x14ac:dyDescent="0.3">
      <c r="A1166" t="s">
        <v>538</v>
      </c>
      <c r="D1166" t="s">
        <v>26</v>
      </c>
      <c r="E1166" s="38">
        <v>42677</v>
      </c>
      <c r="F1166" t="s">
        <v>138</v>
      </c>
      <c r="G1166" t="s">
        <v>26</v>
      </c>
      <c r="H1166" t="s">
        <v>750</v>
      </c>
      <c r="I1166" t="s">
        <v>138</v>
      </c>
      <c r="J1166" t="b">
        <v>1</v>
      </c>
      <c r="K1166" t="b">
        <v>0</v>
      </c>
      <c r="L1166" t="b">
        <v>0</v>
      </c>
      <c r="M1166" s="38">
        <v>42677</v>
      </c>
      <c r="N1166">
        <v>1</v>
      </c>
      <c r="O1166">
        <v>1</v>
      </c>
      <c r="P1166">
        <v>0</v>
      </c>
      <c r="Q1166">
        <v>1</v>
      </c>
    </row>
    <row r="1167" spans="1:17" x14ac:dyDescent="0.3">
      <c r="A1167" t="s">
        <v>338</v>
      </c>
      <c r="B1167" t="s">
        <v>104</v>
      </c>
      <c r="C1167" t="s">
        <v>22</v>
      </c>
      <c r="D1167" t="s">
        <v>26</v>
      </c>
      <c r="E1167" s="38">
        <v>42677</v>
      </c>
      <c r="F1167" t="s">
        <v>151</v>
      </c>
      <c r="G1167" t="s">
        <v>26</v>
      </c>
      <c r="H1167" t="s">
        <v>749</v>
      </c>
      <c r="I1167" t="s">
        <v>151</v>
      </c>
      <c r="J1167" t="b">
        <v>1</v>
      </c>
      <c r="K1167" t="b">
        <v>1</v>
      </c>
      <c r="L1167" t="b">
        <v>1</v>
      </c>
      <c r="M1167" s="38">
        <v>42677</v>
      </c>
      <c r="N1167">
        <v>0.5</v>
      </c>
      <c r="O1167">
        <v>1</v>
      </c>
      <c r="P1167">
        <v>0</v>
      </c>
      <c r="Q1167">
        <v>0</v>
      </c>
    </row>
    <row r="1168" spans="1:17" x14ac:dyDescent="0.3">
      <c r="A1168" t="s">
        <v>1388</v>
      </c>
      <c r="B1168" t="s">
        <v>113</v>
      </c>
      <c r="C1168" t="s">
        <v>23</v>
      </c>
      <c r="D1168" t="s">
        <v>23</v>
      </c>
      <c r="E1168" s="38">
        <v>42682</v>
      </c>
      <c r="J1168" t="b">
        <v>0</v>
      </c>
      <c r="K1168" t="b">
        <v>0</v>
      </c>
      <c r="L1168" t="b">
        <v>0</v>
      </c>
      <c r="N1168">
        <v>1</v>
      </c>
      <c r="O1168">
        <v>0</v>
      </c>
      <c r="P1168">
        <v>0</v>
      </c>
      <c r="Q1168">
        <v>0</v>
      </c>
    </row>
    <row r="1169" spans="1:17" x14ac:dyDescent="0.3">
      <c r="A1169" t="s">
        <v>499</v>
      </c>
      <c r="D1169" t="s">
        <v>22</v>
      </c>
      <c r="E1169" s="38">
        <v>42679</v>
      </c>
      <c r="F1169" t="s">
        <v>135</v>
      </c>
      <c r="G1169" t="s">
        <v>22</v>
      </c>
      <c r="H1169" t="s">
        <v>742</v>
      </c>
      <c r="I1169" t="s">
        <v>135</v>
      </c>
      <c r="J1169" t="b">
        <v>1</v>
      </c>
      <c r="K1169" t="b">
        <v>1</v>
      </c>
      <c r="L1169" t="b">
        <v>1</v>
      </c>
      <c r="M1169" s="38">
        <v>42679</v>
      </c>
      <c r="N1169">
        <v>0.5</v>
      </c>
      <c r="O1169">
        <v>0</v>
      </c>
      <c r="P1169">
        <v>0</v>
      </c>
      <c r="Q1169">
        <v>0</v>
      </c>
    </row>
    <row r="1170" spans="1:17" x14ac:dyDescent="0.3">
      <c r="A1170" t="s">
        <v>1389</v>
      </c>
      <c r="B1170" t="s">
        <v>80</v>
      </c>
      <c r="C1170" t="s">
        <v>23</v>
      </c>
      <c r="D1170" t="s">
        <v>23</v>
      </c>
      <c r="E1170" s="38">
        <v>42678</v>
      </c>
      <c r="F1170" t="s">
        <v>169</v>
      </c>
      <c r="G1170" t="s">
        <v>23</v>
      </c>
      <c r="H1170" t="s">
        <v>762</v>
      </c>
      <c r="I1170" t="s">
        <v>169</v>
      </c>
      <c r="J1170" t="b">
        <v>1</v>
      </c>
      <c r="K1170" t="b">
        <v>1</v>
      </c>
      <c r="L1170" t="b">
        <v>0</v>
      </c>
      <c r="N1170">
        <v>1</v>
      </c>
      <c r="O1170">
        <v>0</v>
      </c>
      <c r="P1170">
        <v>0</v>
      </c>
      <c r="Q1170">
        <v>0</v>
      </c>
    </row>
    <row r="1171" spans="1:17" x14ac:dyDescent="0.3">
      <c r="A1171" t="s">
        <v>1390</v>
      </c>
      <c r="B1171" t="s">
        <v>94</v>
      </c>
      <c r="C1171" t="s">
        <v>20</v>
      </c>
      <c r="D1171" t="s">
        <v>23</v>
      </c>
      <c r="E1171" s="38">
        <v>42681</v>
      </c>
      <c r="F1171" t="s">
        <v>171</v>
      </c>
      <c r="G1171" t="s">
        <v>23</v>
      </c>
      <c r="H1171" t="s">
        <v>754</v>
      </c>
      <c r="I1171" t="s">
        <v>171</v>
      </c>
      <c r="J1171" t="b">
        <v>0</v>
      </c>
      <c r="K1171" t="b">
        <v>1</v>
      </c>
      <c r="L1171" t="b">
        <v>0</v>
      </c>
      <c r="N1171">
        <v>1</v>
      </c>
      <c r="O1171">
        <v>0</v>
      </c>
      <c r="P1171">
        <v>0</v>
      </c>
      <c r="Q1171">
        <v>0</v>
      </c>
    </row>
    <row r="1172" spans="1:17" x14ac:dyDescent="0.3">
      <c r="A1172" t="s">
        <v>1391</v>
      </c>
      <c r="B1172" t="s">
        <v>45</v>
      </c>
      <c r="C1172" t="s">
        <v>20</v>
      </c>
      <c r="D1172" t="s">
        <v>20</v>
      </c>
      <c r="E1172" s="38">
        <v>42686</v>
      </c>
      <c r="F1172" t="s">
        <v>149</v>
      </c>
      <c r="G1172" t="s">
        <v>20</v>
      </c>
      <c r="J1172" t="b">
        <v>0</v>
      </c>
      <c r="K1172" t="b">
        <v>1</v>
      </c>
      <c r="L1172" t="b">
        <v>1</v>
      </c>
      <c r="M1172" s="38">
        <v>42672</v>
      </c>
      <c r="N1172">
        <v>1</v>
      </c>
      <c r="O1172">
        <v>0</v>
      </c>
      <c r="P1172">
        <v>0</v>
      </c>
      <c r="Q1172">
        <v>0</v>
      </c>
    </row>
    <row r="1173" spans="1:17" x14ac:dyDescent="0.3">
      <c r="A1173" t="s">
        <v>1392</v>
      </c>
      <c r="B1173" t="s">
        <v>113</v>
      </c>
      <c r="C1173" t="s">
        <v>23</v>
      </c>
      <c r="D1173" t="s">
        <v>23</v>
      </c>
      <c r="E1173" s="38">
        <v>42678</v>
      </c>
      <c r="F1173" t="s">
        <v>171</v>
      </c>
      <c r="G1173" t="s">
        <v>23</v>
      </c>
      <c r="H1173" t="s">
        <v>762</v>
      </c>
      <c r="I1173" t="s">
        <v>171</v>
      </c>
      <c r="J1173" t="b">
        <v>1</v>
      </c>
      <c r="K1173" t="b">
        <v>0</v>
      </c>
      <c r="L1173" t="b">
        <v>0</v>
      </c>
      <c r="N1173">
        <v>1</v>
      </c>
      <c r="O1173">
        <v>0</v>
      </c>
      <c r="P1173">
        <v>0</v>
      </c>
      <c r="Q1173">
        <v>0</v>
      </c>
    </row>
    <row r="1174" spans="1:17" x14ac:dyDescent="0.3">
      <c r="A1174" t="s">
        <v>587</v>
      </c>
      <c r="B1174" t="s">
        <v>89</v>
      </c>
      <c r="C1174" t="s">
        <v>21</v>
      </c>
      <c r="D1174" t="s">
        <v>21</v>
      </c>
      <c r="E1174" s="38">
        <v>42679</v>
      </c>
      <c r="F1174" t="s">
        <v>162</v>
      </c>
      <c r="G1174" t="s">
        <v>21</v>
      </c>
      <c r="H1174" t="s">
        <v>750</v>
      </c>
      <c r="I1174" t="s">
        <v>162</v>
      </c>
      <c r="J1174" t="b">
        <v>1</v>
      </c>
      <c r="K1174" t="b">
        <v>0</v>
      </c>
      <c r="L1174" t="b">
        <v>0</v>
      </c>
      <c r="M1174" s="38">
        <v>42679</v>
      </c>
      <c r="N1174">
        <v>1</v>
      </c>
      <c r="O1174">
        <v>1</v>
      </c>
      <c r="P1174">
        <v>0</v>
      </c>
      <c r="Q1174">
        <v>1</v>
      </c>
    </row>
    <row r="1175" spans="1:17" x14ac:dyDescent="0.3">
      <c r="A1175" t="s">
        <v>424</v>
      </c>
      <c r="B1175" t="s">
        <v>112</v>
      </c>
      <c r="C1175" t="s">
        <v>23</v>
      </c>
      <c r="D1175" t="s">
        <v>23</v>
      </c>
      <c r="E1175" s="38">
        <v>42681</v>
      </c>
      <c r="F1175" t="s">
        <v>169</v>
      </c>
      <c r="G1175" t="s">
        <v>23</v>
      </c>
      <c r="H1175" t="s">
        <v>742</v>
      </c>
      <c r="I1175" t="s">
        <v>169</v>
      </c>
      <c r="J1175" t="b">
        <v>0</v>
      </c>
      <c r="K1175" t="b">
        <v>1</v>
      </c>
      <c r="L1175" t="b">
        <v>1</v>
      </c>
      <c r="M1175" s="38">
        <v>42683</v>
      </c>
      <c r="N1175">
        <v>0.5</v>
      </c>
      <c r="O1175">
        <v>0</v>
      </c>
      <c r="P1175">
        <v>0</v>
      </c>
      <c r="Q1175">
        <v>0</v>
      </c>
    </row>
    <row r="1176" spans="1:17" x14ac:dyDescent="0.3">
      <c r="A1176" t="s">
        <v>536</v>
      </c>
      <c r="D1176" t="s">
        <v>23</v>
      </c>
      <c r="E1176" s="38">
        <v>42682</v>
      </c>
      <c r="F1176" t="s">
        <v>148</v>
      </c>
      <c r="G1176" t="s">
        <v>23</v>
      </c>
      <c r="H1176" t="s">
        <v>742</v>
      </c>
      <c r="I1176" t="s">
        <v>148</v>
      </c>
      <c r="J1176" t="b">
        <v>1</v>
      </c>
      <c r="K1176" t="b">
        <v>1</v>
      </c>
      <c r="L1176" t="b">
        <v>1</v>
      </c>
      <c r="M1176" s="38">
        <v>42684</v>
      </c>
      <c r="N1176">
        <v>0.33</v>
      </c>
      <c r="O1176">
        <v>0</v>
      </c>
      <c r="P1176">
        <v>0</v>
      </c>
      <c r="Q1176">
        <v>0</v>
      </c>
    </row>
    <row r="1177" spans="1:17" x14ac:dyDescent="0.3">
      <c r="A1177" t="s">
        <v>1393</v>
      </c>
      <c r="B1177" t="s">
        <v>52</v>
      </c>
      <c r="C1177" t="s">
        <v>23</v>
      </c>
      <c r="D1177" t="s">
        <v>23</v>
      </c>
      <c r="E1177" s="38">
        <v>42677</v>
      </c>
      <c r="J1177" t="b">
        <v>1</v>
      </c>
      <c r="K1177" t="b">
        <v>0</v>
      </c>
      <c r="L1177" t="b">
        <v>0</v>
      </c>
      <c r="N1177">
        <v>1</v>
      </c>
      <c r="O1177">
        <v>0</v>
      </c>
      <c r="P1177">
        <v>0</v>
      </c>
      <c r="Q1177">
        <v>0</v>
      </c>
    </row>
    <row r="1178" spans="1:17" x14ac:dyDescent="0.3">
      <c r="A1178" t="s">
        <v>1394</v>
      </c>
      <c r="B1178" t="s">
        <v>1395</v>
      </c>
      <c r="C1178" t="s">
        <v>23</v>
      </c>
      <c r="D1178" t="s">
        <v>23</v>
      </c>
      <c r="E1178" s="38">
        <v>42684</v>
      </c>
      <c r="F1178" t="s">
        <v>168</v>
      </c>
      <c r="G1178" t="s">
        <v>23</v>
      </c>
      <c r="H1178" t="s">
        <v>762</v>
      </c>
      <c r="I1178" t="s">
        <v>168</v>
      </c>
      <c r="J1178" t="b">
        <v>0</v>
      </c>
      <c r="K1178" t="b">
        <v>0</v>
      </c>
      <c r="L1178" t="b">
        <v>0</v>
      </c>
      <c r="N1178">
        <v>1</v>
      </c>
      <c r="O1178">
        <v>0</v>
      </c>
      <c r="P1178">
        <v>0</v>
      </c>
      <c r="Q1178">
        <v>0</v>
      </c>
    </row>
    <row r="1179" spans="1:17" x14ac:dyDescent="0.3">
      <c r="A1179" t="s">
        <v>490</v>
      </c>
      <c r="B1179" t="s">
        <v>45</v>
      </c>
      <c r="C1179" t="s">
        <v>20</v>
      </c>
      <c r="D1179" t="s">
        <v>20</v>
      </c>
      <c r="E1179" s="38">
        <v>42660</v>
      </c>
      <c r="H1179" t="s">
        <v>742</v>
      </c>
      <c r="I1179" t="s">
        <v>312</v>
      </c>
      <c r="J1179" t="b">
        <v>0</v>
      </c>
      <c r="K1179" t="b">
        <v>1</v>
      </c>
      <c r="L1179" t="b">
        <v>1</v>
      </c>
      <c r="M1179" s="38">
        <v>42685</v>
      </c>
      <c r="N1179">
        <v>0.2</v>
      </c>
      <c r="O1179">
        <v>0</v>
      </c>
      <c r="P1179">
        <v>0</v>
      </c>
      <c r="Q1179">
        <v>0</v>
      </c>
    </row>
    <row r="1180" spans="1:17" x14ac:dyDescent="0.3">
      <c r="A1180" t="s">
        <v>419</v>
      </c>
      <c r="B1180" t="s">
        <v>80</v>
      </c>
      <c r="C1180" t="s">
        <v>23</v>
      </c>
      <c r="D1180" t="s">
        <v>23</v>
      </c>
      <c r="E1180" s="38">
        <v>42682</v>
      </c>
      <c r="F1180" t="s">
        <v>168</v>
      </c>
      <c r="G1180" t="s">
        <v>23</v>
      </c>
      <c r="H1180" t="s">
        <v>760</v>
      </c>
      <c r="I1180" t="s">
        <v>168</v>
      </c>
      <c r="J1180" t="b">
        <v>0</v>
      </c>
      <c r="K1180" t="b">
        <v>0</v>
      </c>
      <c r="L1180" t="b">
        <v>0</v>
      </c>
      <c r="M1180" s="38">
        <v>42675</v>
      </c>
      <c r="N1180">
        <v>0.33</v>
      </c>
      <c r="O1180">
        <v>0</v>
      </c>
      <c r="P1180">
        <v>0</v>
      </c>
      <c r="Q1180">
        <v>0</v>
      </c>
    </row>
    <row r="1181" spans="1:17" x14ac:dyDescent="0.3">
      <c r="A1181" t="s">
        <v>610</v>
      </c>
      <c r="B1181" t="s">
        <v>74</v>
      </c>
      <c r="C1181" t="s">
        <v>20</v>
      </c>
      <c r="D1181" t="s">
        <v>20</v>
      </c>
      <c r="E1181" s="38">
        <v>42677</v>
      </c>
      <c r="H1181" t="s">
        <v>742</v>
      </c>
      <c r="J1181" t="b">
        <v>0</v>
      </c>
      <c r="K1181" t="b">
        <v>1</v>
      </c>
      <c r="L1181" t="b">
        <v>1</v>
      </c>
      <c r="M1181" s="38">
        <v>42677</v>
      </c>
      <c r="N1181">
        <v>0.33</v>
      </c>
      <c r="O1181">
        <v>0</v>
      </c>
      <c r="P1181">
        <v>0</v>
      </c>
      <c r="Q1181">
        <v>0</v>
      </c>
    </row>
    <row r="1182" spans="1:17" x14ac:dyDescent="0.3">
      <c r="A1182" t="s">
        <v>1396</v>
      </c>
      <c r="B1182" t="s">
        <v>129</v>
      </c>
      <c r="C1182" t="s">
        <v>20</v>
      </c>
      <c r="D1182" t="s">
        <v>20</v>
      </c>
      <c r="E1182" s="38">
        <v>42676</v>
      </c>
      <c r="F1182" t="s">
        <v>147</v>
      </c>
      <c r="G1182" t="s">
        <v>20</v>
      </c>
      <c r="J1182" t="b">
        <v>0</v>
      </c>
      <c r="K1182" t="b">
        <v>1</v>
      </c>
      <c r="L1182" t="b">
        <v>0</v>
      </c>
      <c r="N1182">
        <v>1</v>
      </c>
      <c r="O1182">
        <v>0</v>
      </c>
      <c r="P1182">
        <v>0</v>
      </c>
      <c r="Q1182">
        <v>0</v>
      </c>
    </row>
    <row r="1183" spans="1:17" x14ac:dyDescent="0.3">
      <c r="A1183" t="s">
        <v>1260</v>
      </c>
      <c r="D1183" t="s">
        <v>23</v>
      </c>
      <c r="E1183" s="38">
        <v>42684</v>
      </c>
      <c r="F1183" t="s">
        <v>163</v>
      </c>
      <c r="G1183" t="s">
        <v>23</v>
      </c>
      <c r="H1183" t="s">
        <v>754</v>
      </c>
      <c r="I1183" t="s">
        <v>163</v>
      </c>
      <c r="J1183" t="b">
        <v>1</v>
      </c>
      <c r="K1183" t="b">
        <v>1</v>
      </c>
      <c r="L1183" t="b">
        <v>0</v>
      </c>
      <c r="N1183">
        <v>0.5</v>
      </c>
      <c r="O1183">
        <v>0</v>
      </c>
      <c r="P1183">
        <v>0</v>
      </c>
      <c r="Q1183">
        <v>0</v>
      </c>
    </row>
    <row r="1184" spans="1:17" x14ac:dyDescent="0.3">
      <c r="A1184" t="s">
        <v>685</v>
      </c>
      <c r="B1184" t="s">
        <v>41</v>
      </c>
      <c r="C1184" t="s">
        <v>25</v>
      </c>
      <c r="D1184" t="s">
        <v>25</v>
      </c>
      <c r="E1184" s="38">
        <v>42676</v>
      </c>
      <c r="F1184" t="s">
        <v>165</v>
      </c>
      <c r="G1184" t="s">
        <v>25</v>
      </c>
      <c r="H1184" t="s">
        <v>749</v>
      </c>
      <c r="I1184" t="s">
        <v>165</v>
      </c>
      <c r="J1184" t="b">
        <v>1</v>
      </c>
      <c r="K1184" t="b">
        <v>0</v>
      </c>
      <c r="L1184" t="b">
        <v>0</v>
      </c>
      <c r="M1184" s="38">
        <v>42676</v>
      </c>
      <c r="N1184">
        <v>1</v>
      </c>
      <c r="O1184">
        <v>1</v>
      </c>
      <c r="P1184">
        <v>0</v>
      </c>
      <c r="Q1184">
        <v>0</v>
      </c>
    </row>
    <row r="1185" spans="1:17" x14ac:dyDescent="0.3">
      <c r="A1185" t="s">
        <v>713</v>
      </c>
      <c r="B1185" t="s">
        <v>168</v>
      </c>
      <c r="D1185" t="s">
        <v>23</v>
      </c>
      <c r="E1185" s="38">
        <v>42676</v>
      </c>
      <c r="H1185" t="s">
        <v>750</v>
      </c>
      <c r="I1185" t="s">
        <v>168</v>
      </c>
      <c r="J1185" t="b">
        <v>1</v>
      </c>
      <c r="K1185" t="b">
        <v>0</v>
      </c>
      <c r="L1185" t="b">
        <v>0</v>
      </c>
      <c r="M1185" s="38">
        <v>42676</v>
      </c>
      <c r="N1185">
        <v>0.5</v>
      </c>
      <c r="O1185">
        <v>1</v>
      </c>
      <c r="P1185">
        <v>0</v>
      </c>
      <c r="Q1185">
        <v>1</v>
      </c>
    </row>
    <row r="1186" spans="1:17" x14ac:dyDescent="0.3">
      <c r="A1186" t="s">
        <v>635</v>
      </c>
      <c r="B1186" t="s">
        <v>390</v>
      </c>
      <c r="C1186" t="s">
        <v>23</v>
      </c>
      <c r="D1186" t="s">
        <v>23</v>
      </c>
      <c r="E1186" s="38">
        <v>42677</v>
      </c>
      <c r="F1186" t="s">
        <v>163</v>
      </c>
      <c r="G1186" t="s">
        <v>23</v>
      </c>
      <c r="H1186" t="s">
        <v>754</v>
      </c>
      <c r="I1186" t="s">
        <v>163</v>
      </c>
      <c r="J1186" t="b">
        <v>0</v>
      </c>
      <c r="K1186" t="b">
        <v>1</v>
      </c>
      <c r="L1186" t="b">
        <v>0</v>
      </c>
      <c r="M1186" s="38">
        <v>42675</v>
      </c>
      <c r="N1186">
        <v>0.2</v>
      </c>
      <c r="O1186">
        <v>0</v>
      </c>
      <c r="P1186">
        <v>0</v>
      </c>
      <c r="Q1186">
        <v>0</v>
      </c>
    </row>
    <row r="1187" spans="1:17" x14ac:dyDescent="0.3">
      <c r="A1187" t="s">
        <v>692</v>
      </c>
      <c r="B1187" t="s">
        <v>108</v>
      </c>
      <c r="C1187" t="s">
        <v>20</v>
      </c>
      <c r="D1187" t="s">
        <v>20</v>
      </c>
      <c r="E1187" s="38">
        <v>42676</v>
      </c>
      <c r="F1187" t="s">
        <v>152</v>
      </c>
      <c r="G1187" t="s">
        <v>20</v>
      </c>
      <c r="H1187" t="s">
        <v>750</v>
      </c>
      <c r="I1187" t="s">
        <v>152</v>
      </c>
      <c r="J1187" t="b">
        <v>1</v>
      </c>
      <c r="K1187" t="b">
        <v>0</v>
      </c>
      <c r="L1187" t="b">
        <v>0</v>
      </c>
      <c r="M1187" s="38">
        <v>42676</v>
      </c>
      <c r="N1187">
        <v>1</v>
      </c>
      <c r="O1187">
        <v>1</v>
      </c>
      <c r="P1187">
        <v>0</v>
      </c>
      <c r="Q1187">
        <v>1</v>
      </c>
    </row>
    <row r="1188" spans="1:17" x14ac:dyDescent="0.3">
      <c r="A1188" t="s">
        <v>1397</v>
      </c>
      <c r="B1188" t="s">
        <v>53</v>
      </c>
      <c r="C1188" t="s">
        <v>26</v>
      </c>
      <c r="D1188" t="s">
        <v>26</v>
      </c>
      <c r="E1188" s="38">
        <v>42681</v>
      </c>
      <c r="J1188" t="b">
        <v>0</v>
      </c>
      <c r="K1188" t="b">
        <v>1</v>
      </c>
      <c r="L1188" t="b">
        <v>0</v>
      </c>
      <c r="N1188">
        <v>1</v>
      </c>
      <c r="O1188">
        <v>0</v>
      </c>
      <c r="P1188">
        <v>0</v>
      </c>
      <c r="Q1188">
        <v>0</v>
      </c>
    </row>
    <row r="1189" spans="1:17" x14ac:dyDescent="0.3">
      <c r="A1189" t="s">
        <v>1398</v>
      </c>
      <c r="B1189" t="s">
        <v>56</v>
      </c>
      <c r="C1189" t="s">
        <v>26</v>
      </c>
      <c r="D1189" t="s">
        <v>26</v>
      </c>
      <c r="E1189" s="38">
        <v>42681</v>
      </c>
      <c r="F1189" t="s">
        <v>146</v>
      </c>
      <c r="G1189" t="s">
        <v>26</v>
      </c>
      <c r="H1189" t="s">
        <v>754</v>
      </c>
      <c r="I1189" t="s">
        <v>146</v>
      </c>
      <c r="J1189" t="b">
        <v>0</v>
      </c>
      <c r="K1189" t="b">
        <v>1</v>
      </c>
      <c r="L1189" t="b">
        <v>0</v>
      </c>
      <c r="N1189">
        <v>1</v>
      </c>
      <c r="O1189">
        <v>0</v>
      </c>
      <c r="P1189">
        <v>0</v>
      </c>
      <c r="Q1189">
        <v>0</v>
      </c>
    </row>
    <row r="1190" spans="1:17" x14ac:dyDescent="0.3">
      <c r="A1190" t="s">
        <v>684</v>
      </c>
      <c r="B1190" t="s">
        <v>88</v>
      </c>
      <c r="C1190" t="s">
        <v>25</v>
      </c>
      <c r="D1190" t="s">
        <v>25</v>
      </c>
      <c r="E1190" s="38">
        <v>42676</v>
      </c>
      <c r="F1190" t="s">
        <v>157</v>
      </c>
      <c r="G1190" t="s">
        <v>25</v>
      </c>
      <c r="H1190" t="s">
        <v>746</v>
      </c>
      <c r="I1190" t="s">
        <v>157</v>
      </c>
      <c r="J1190" t="b">
        <v>1</v>
      </c>
      <c r="K1190" t="b">
        <v>0</v>
      </c>
      <c r="L1190" t="b">
        <v>0</v>
      </c>
      <c r="M1190" s="38">
        <v>42676</v>
      </c>
      <c r="N1190">
        <v>1</v>
      </c>
      <c r="O1190">
        <v>1</v>
      </c>
      <c r="P1190">
        <v>1</v>
      </c>
      <c r="Q1190">
        <v>1</v>
      </c>
    </row>
    <row r="1191" spans="1:17" x14ac:dyDescent="0.3">
      <c r="A1191" t="s">
        <v>1399</v>
      </c>
      <c r="B1191" t="s">
        <v>49</v>
      </c>
      <c r="C1191" t="s">
        <v>26</v>
      </c>
      <c r="D1191" t="s">
        <v>26</v>
      </c>
      <c r="E1191" s="38">
        <v>42677</v>
      </c>
      <c r="J1191" t="b">
        <v>0</v>
      </c>
      <c r="K1191" t="b">
        <v>1</v>
      </c>
      <c r="L1191" t="b">
        <v>0</v>
      </c>
      <c r="N1191">
        <v>1</v>
      </c>
      <c r="O1191">
        <v>0</v>
      </c>
      <c r="P1191">
        <v>0</v>
      </c>
      <c r="Q1191">
        <v>0</v>
      </c>
    </row>
    <row r="1192" spans="1:17" x14ac:dyDescent="0.3">
      <c r="A1192" t="s">
        <v>1306</v>
      </c>
      <c r="B1192" t="s">
        <v>62</v>
      </c>
      <c r="C1192" t="s">
        <v>21</v>
      </c>
      <c r="D1192" t="s">
        <v>21</v>
      </c>
      <c r="E1192" s="38">
        <v>42682</v>
      </c>
      <c r="F1192" t="s">
        <v>162</v>
      </c>
      <c r="G1192" t="s">
        <v>21</v>
      </c>
      <c r="H1192" t="s">
        <v>760</v>
      </c>
      <c r="I1192" t="s">
        <v>162</v>
      </c>
      <c r="J1192" t="b">
        <v>0</v>
      </c>
      <c r="K1192" t="b">
        <v>0</v>
      </c>
      <c r="L1192" t="b">
        <v>0</v>
      </c>
      <c r="N1192">
        <v>0.5</v>
      </c>
      <c r="O1192">
        <v>0</v>
      </c>
      <c r="P1192">
        <v>0</v>
      </c>
      <c r="Q1192">
        <v>0</v>
      </c>
    </row>
    <row r="1193" spans="1:17" x14ac:dyDescent="0.3">
      <c r="A1193" t="s">
        <v>1400</v>
      </c>
      <c r="B1193" t="s">
        <v>46</v>
      </c>
      <c r="C1193" t="s">
        <v>20</v>
      </c>
      <c r="D1193" t="s">
        <v>23</v>
      </c>
      <c r="E1193" s="38">
        <v>42678</v>
      </c>
      <c r="J1193" t="b">
        <v>0</v>
      </c>
      <c r="K1193" t="b">
        <v>1</v>
      </c>
      <c r="L1193" t="b">
        <v>0</v>
      </c>
      <c r="N1193">
        <v>1</v>
      </c>
      <c r="O1193">
        <v>0</v>
      </c>
      <c r="P1193">
        <v>0</v>
      </c>
      <c r="Q1193">
        <v>0</v>
      </c>
    </row>
    <row r="1194" spans="1:17" x14ac:dyDescent="0.3">
      <c r="A1194" t="s">
        <v>563</v>
      </c>
      <c r="B1194" t="s">
        <v>78</v>
      </c>
      <c r="C1194" t="s">
        <v>20</v>
      </c>
      <c r="D1194" t="s">
        <v>20</v>
      </c>
      <c r="E1194" s="38">
        <v>42679</v>
      </c>
      <c r="F1194" t="s">
        <v>149</v>
      </c>
      <c r="G1194" t="s">
        <v>20</v>
      </c>
      <c r="H1194" t="s">
        <v>746</v>
      </c>
      <c r="I1194" t="s">
        <v>149</v>
      </c>
      <c r="J1194" t="b">
        <v>1</v>
      </c>
      <c r="K1194" t="b">
        <v>1</v>
      </c>
      <c r="L1194" t="b">
        <v>0</v>
      </c>
      <c r="M1194" s="38">
        <v>42679</v>
      </c>
      <c r="N1194">
        <v>0.25</v>
      </c>
      <c r="O1194">
        <v>1</v>
      </c>
      <c r="P1194">
        <v>1</v>
      </c>
      <c r="Q1194">
        <v>1</v>
      </c>
    </row>
    <row r="1195" spans="1:17" x14ac:dyDescent="0.3">
      <c r="A1195" t="s">
        <v>1401</v>
      </c>
      <c r="B1195" t="s">
        <v>120</v>
      </c>
      <c r="C1195" t="s">
        <v>23</v>
      </c>
      <c r="D1195" t="s">
        <v>23</v>
      </c>
      <c r="E1195" s="38">
        <v>42690</v>
      </c>
      <c r="J1195" t="b">
        <v>0</v>
      </c>
      <c r="K1195" t="b">
        <v>1</v>
      </c>
      <c r="L1195" t="b">
        <v>0</v>
      </c>
      <c r="N1195">
        <v>0.5</v>
      </c>
      <c r="O1195">
        <v>0</v>
      </c>
      <c r="P1195">
        <v>0</v>
      </c>
      <c r="Q1195">
        <v>0</v>
      </c>
    </row>
    <row r="1196" spans="1:17" x14ac:dyDescent="0.3">
      <c r="A1196" t="s">
        <v>1402</v>
      </c>
      <c r="B1196" t="s">
        <v>172</v>
      </c>
      <c r="D1196" t="s">
        <v>22</v>
      </c>
      <c r="E1196" s="38">
        <v>42681</v>
      </c>
      <c r="F1196" t="s">
        <v>172</v>
      </c>
      <c r="G1196" t="s">
        <v>22</v>
      </c>
      <c r="H1196" t="s">
        <v>769</v>
      </c>
      <c r="I1196" t="s">
        <v>265</v>
      </c>
      <c r="J1196" t="b">
        <v>0</v>
      </c>
      <c r="K1196" t="b">
        <v>1</v>
      </c>
      <c r="L1196" t="b">
        <v>0</v>
      </c>
      <c r="M1196" s="38">
        <v>42667</v>
      </c>
      <c r="N1196">
        <v>1</v>
      </c>
      <c r="O1196">
        <v>0</v>
      </c>
      <c r="P1196">
        <v>0</v>
      </c>
      <c r="Q1196">
        <v>0</v>
      </c>
    </row>
    <row r="1197" spans="1:17" x14ac:dyDescent="0.3">
      <c r="A1197" t="s">
        <v>646</v>
      </c>
      <c r="B1197" t="s">
        <v>85</v>
      </c>
      <c r="C1197" t="s">
        <v>23</v>
      </c>
      <c r="D1197" t="s">
        <v>23</v>
      </c>
      <c r="E1197" s="38">
        <v>42678</v>
      </c>
      <c r="F1197" t="s">
        <v>169</v>
      </c>
      <c r="G1197" t="s">
        <v>23</v>
      </c>
      <c r="H1197" t="s">
        <v>749</v>
      </c>
      <c r="I1197" t="s">
        <v>169</v>
      </c>
      <c r="J1197" t="b">
        <v>1</v>
      </c>
      <c r="K1197" t="b">
        <v>0</v>
      </c>
      <c r="L1197" t="b">
        <v>0</v>
      </c>
      <c r="M1197" s="38">
        <v>42678</v>
      </c>
      <c r="N1197">
        <v>1</v>
      </c>
      <c r="O1197">
        <v>1</v>
      </c>
      <c r="P1197">
        <v>0</v>
      </c>
      <c r="Q1197">
        <v>0</v>
      </c>
    </row>
    <row r="1198" spans="1:17" x14ac:dyDescent="0.3">
      <c r="A1198" t="s">
        <v>364</v>
      </c>
      <c r="B1198" t="s">
        <v>94</v>
      </c>
      <c r="C1198" t="s">
        <v>20</v>
      </c>
      <c r="D1198" t="s">
        <v>23</v>
      </c>
      <c r="E1198" s="38">
        <v>42677</v>
      </c>
      <c r="J1198" t="b">
        <v>1</v>
      </c>
      <c r="K1198" t="b">
        <v>1</v>
      </c>
      <c r="L1198" t="b">
        <v>1</v>
      </c>
      <c r="M1198" s="38">
        <v>42676</v>
      </c>
      <c r="N1198">
        <v>0.5</v>
      </c>
      <c r="O1198">
        <v>0</v>
      </c>
      <c r="P1198">
        <v>0</v>
      </c>
      <c r="Q1198">
        <v>0</v>
      </c>
    </row>
    <row r="1199" spans="1:17" x14ac:dyDescent="0.3">
      <c r="A1199" t="s">
        <v>1403</v>
      </c>
      <c r="B1199" t="s">
        <v>129</v>
      </c>
      <c r="C1199" t="s">
        <v>20</v>
      </c>
      <c r="D1199" t="s">
        <v>20</v>
      </c>
      <c r="E1199" s="38">
        <v>42677</v>
      </c>
      <c r="F1199" t="s">
        <v>140</v>
      </c>
      <c r="G1199" t="s">
        <v>20</v>
      </c>
      <c r="H1199" t="s">
        <v>750</v>
      </c>
      <c r="I1199" t="s">
        <v>140</v>
      </c>
      <c r="J1199" t="b">
        <v>1</v>
      </c>
      <c r="K1199" t="b">
        <v>0</v>
      </c>
      <c r="L1199" t="b">
        <v>0</v>
      </c>
      <c r="M1199" s="38">
        <v>42646</v>
      </c>
      <c r="N1199">
        <v>1</v>
      </c>
      <c r="O1199">
        <v>1</v>
      </c>
      <c r="P1199">
        <v>0</v>
      </c>
      <c r="Q1199">
        <v>1</v>
      </c>
    </row>
    <row r="1200" spans="1:17" x14ac:dyDescent="0.3">
      <c r="A1200" t="s">
        <v>1404</v>
      </c>
      <c r="B1200" t="s">
        <v>93</v>
      </c>
      <c r="C1200" t="s">
        <v>23</v>
      </c>
      <c r="D1200" t="s">
        <v>23</v>
      </c>
      <c r="E1200" s="38">
        <v>42676</v>
      </c>
      <c r="F1200" t="s">
        <v>163</v>
      </c>
      <c r="G1200" t="s">
        <v>23</v>
      </c>
      <c r="J1200" t="b">
        <v>1</v>
      </c>
      <c r="K1200" t="b">
        <v>1</v>
      </c>
      <c r="L1200" t="b">
        <v>0</v>
      </c>
      <c r="N1200">
        <v>1</v>
      </c>
      <c r="O1200">
        <v>0</v>
      </c>
      <c r="P1200">
        <v>0</v>
      </c>
      <c r="Q1200">
        <v>0</v>
      </c>
    </row>
    <row r="1201" spans="1:17" x14ac:dyDescent="0.3">
      <c r="A1201" t="s">
        <v>1405</v>
      </c>
      <c r="B1201" t="s">
        <v>114</v>
      </c>
      <c r="C1201" t="s">
        <v>23</v>
      </c>
      <c r="D1201" t="s">
        <v>23</v>
      </c>
      <c r="E1201" s="38">
        <v>42681</v>
      </c>
      <c r="F1201" t="s">
        <v>163</v>
      </c>
      <c r="G1201" t="s">
        <v>23</v>
      </c>
      <c r="H1201" t="s">
        <v>760</v>
      </c>
      <c r="I1201" t="s">
        <v>163</v>
      </c>
      <c r="J1201" t="b">
        <v>0</v>
      </c>
      <c r="K1201" t="b">
        <v>0</v>
      </c>
      <c r="L1201" t="b">
        <v>0</v>
      </c>
      <c r="N1201">
        <v>1</v>
      </c>
      <c r="O1201">
        <v>0</v>
      </c>
      <c r="P1201">
        <v>0</v>
      </c>
      <c r="Q1201">
        <v>0</v>
      </c>
    </row>
    <row r="1202" spans="1:17" x14ac:dyDescent="0.3">
      <c r="A1202" t="s">
        <v>922</v>
      </c>
      <c r="B1202" t="s">
        <v>114</v>
      </c>
      <c r="C1202" t="s">
        <v>23</v>
      </c>
      <c r="D1202" t="s">
        <v>23</v>
      </c>
      <c r="E1202" s="38">
        <v>42684</v>
      </c>
      <c r="H1202" t="s">
        <v>742</v>
      </c>
      <c r="I1202" t="s">
        <v>265</v>
      </c>
      <c r="J1202" t="b">
        <v>0</v>
      </c>
      <c r="K1202" t="b">
        <v>1</v>
      </c>
      <c r="L1202" t="b">
        <v>1</v>
      </c>
      <c r="N1202">
        <v>0.5</v>
      </c>
      <c r="O1202">
        <v>0</v>
      </c>
      <c r="P1202">
        <v>0</v>
      </c>
      <c r="Q1202">
        <v>0</v>
      </c>
    </row>
    <row r="1203" spans="1:17" x14ac:dyDescent="0.3">
      <c r="A1203" t="s">
        <v>1406</v>
      </c>
      <c r="B1203" t="s">
        <v>129</v>
      </c>
      <c r="C1203" t="s">
        <v>20</v>
      </c>
      <c r="D1203" t="s">
        <v>20</v>
      </c>
      <c r="E1203" s="38">
        <v>42686</v>
      </c>
      <c r="J1203" t="b">
        <v>0</v>
      </c>
      <c r="K1203" t="b">
        <v>1</v>
      </c>
      <c r="L1203" t="b">
        <v>0</v>
      </c>
      <c r="N1203">
        <v>1</v>
      </c>
      <c r="O1203">
        <v>0</v>
      </c>
      <c r="P1203">
        <v>0</v>
      </c>
      <c r="Q1203">
        <v>0</v>
      </c>
    </row>
    <row r="1204" spans="1:17" x14ac:dyDescent="0.3">
      <c r="A1204" t="s">
        <v>668</v>
      </c>
      <c r="B1204" t="s">
        <v>118</v>
      </c>
      <c r="C1204" t="s">
        <v>22</v>
      </c>
      <c r="D1204" t="s">
        <v>26</v>
      </c>
      <c r="E1204" s="38">
        <v>42679</v>
      </c>
      <c r="F1204" t="s">
        <v>146</v>
      </c>
      <c r="G1204" t="s">
        <v>26</v>
      </c>
      <c r="H1204" t="s">
        <v>749</v>
      </c>
      <c r="I1204" t="s">
        <v>146</v>
      </c>
      <c r="J1204" t="b">
        <v>1</v>
      </c>
      <c r="K1204" t="b">
        <v>0</v>
      </c>
      <c r="L1204" t="b">
        <v>0</v>
      </c>
      <c r="M1204" s="38">
        <v>42679</v>
      </c>
      <c r="N1204">
        <v>0.5</v>
      </c>
      <c r="O1204">
        <v>1</v>
      </c>
      <c r="P1204">
        <v>0</v>
      </c>
      <c r="Q1204">
        <v>0</v>
      </c>
    </row>
    <row r="1205" spans="1:17" x14ac:dyDescent="0.3">
      <c r="A1205" t="s">
        <v>1407</v>
      </c>
      <c r="B1205" t="s">
        <v>80</v>
      </c>
      <c r="C1205" t="s">
        <v>23</v>
      </c>
      <c r="D1205" t="s">
        <v>23</v>
      </c>
      <c r="E1205" s="38">
        <v>42683</v>
      </c>
      <c r="J1205" t="b">
        <v>0</v>
      </c>
      <c r="K1205" t="b">
        <v>0</v>
      </c>
      <c r="L1205" t="b">
        <v>0</v>
      </c>
      <c r="N1205">
        <v>1</v>
      </c>
      <c r="O1205">
        <v>0</v>
      </c>
      <c r="P1205">
        <v>0</v>
      </c>
      <c r="Q1205">
        <v>0</v>
      </c>
    </row>
    <row r="1206" spans="1:17" x14ac:dyDescent="0.3">
      <c r="A1206" t="s">
        <v>658</v>
      </c>
      <c r="B1206" t="s">
        <v>298</v>
      </c>
      <c r="D1206" t="s">
        <v>20</v>
      </c>
      <c r="E1206" s="38">
        <v>42598</v>
      </c>
      <c r="H1206" t="s">
        <v>742</v>
      </c>
      <c r="I1206" t="s">
        <v>265</v>
      </c>
      <c r="J1206" t="b">
        <v>0</v>
      </c>
      <c r="K1206" t="b">
        <v>1</v>
      </c>
      <c r="L1206" t="b">
        <v>1</v>
      </c>
      <c r="M1206" s="38">
        <v>42678</v>
      </c>
      <c r="N1206">
        <v>0.25</v>
      </c>
      <c r="O1206">
        <v>0</v>
      </c>
      <c r="P1206">
        <v>0</v>
      </c>
      <c r="Q1206">
        <v>0</v>
      </c>
    </row>
    <row r="1207" spans="1:17" x14ac:dyDescent="0.3">
      <c r="A1207" t="s">
        <v>1408</v>
      </c>
      <c r="D1207" t="s">
        <v>23</v>
      </c>
      <c r="E1207" s="38">
        <v>42679</v>
      </c>
      <c r="H1207" t="s">
        <v>752</v>
      </c>
      <c r="I1207" t="s">
        <v>265</v>
      </c>
      <c r="J1207" t="b">
        <v>1</v>
      </c>
      <c r="K1207" t="b">
        <v>1</v>
      </c>
      <c r="L1207" t="b">
        <v>0</v>
      </c>
      <c r="N1207">
        <v>1</v>
      </c>
      <c r="O1207">
        <v>0</v>
      </c>
      <c r="P1207">
        <v>0</v>
      </c>
      <c r="Q1207">
        <v>0</v>
      </c>
    </row>
    <row r="1208" spans="1:17" x14ac:dyDescent="0.3">
      <c r="A1208" t="s">
        <v>1409</v>
      </c>
      <c r="D1208" t="s">
        <v>22</v>
      </c>
      <c r="E1208" s="38">
        <v>42683</v>
      </c>
      <c r="F1208" t="s">
        <v>172</v>
      </c>
      <c r="G1208" t="s">
        <v>22</v>
      </c>
      <c r="J1208" t="b">
        <v>1</v>
      </c>
      <c r="K1208" t="b">
        <v>1</v>
      </c>
      <c r="L1208" t="b">
        <v>0</v>
      </c>
      <c r="N1208">
        <v>1</v>
      </c>
      <c r="O1208">
        <v>0</v>
      </c>
      <c r="P1208">
        <v>0</v>
      </c>
      <c r="Q1208">
        <v>0</v>
      </c>
    </row>
    <row r="1209" spans="1:17" x14ac:dyDescent="0.3">
      <c r="A1209" t="s">
        <v>386</v>
      </c>
      <c r="B1209" t="s">
        <v>52</v>
      </c>
      <c r="C1209" t="s">
        <v>23</v>
      </c>
      <c r="D1209" t="s">
        <v>23</v>
      </c>
      <c r="E1209" s="38">
        <v>42579</v>
      </c>
      <c r="F1209" t="s">
        <v>161</v>
      </c>
      <c r="G1209" t="s">
        <v>23</v>
      </c>
      <c r="H1209" t="s">
        <v>754</v>
      </c>
      <c r="I1209" t="s">
        <v>161</v>
      </c>
      <c r="J1209" t="b">
        <v>0</v>
      </c>
      <c r="K1209" t="b">
        <v>1</v>
      </c>
      <c r="L1209" t="b">
        <v>0</v>
      </c>
      <c r="M1209" s="38">
        <v>42689</v>
      </c>
      <c r="N1209">
        <v>0.5</v>
      </c>
      <c r="O1209">
        <v>0</v>
      </c>
      <c r="P1209">
        <v>0</v>
      </c>
      <c r="Q1209">
        <v>0</v>
      </c>
    </row>
    <row r="1210" spans="1:17" x14ac:dyDescent="0.3">
      <c r="A1210" t="s">
        <v>1312</v>
      </c>
      <c r="B1210" t="s">
        <v>93</v>
      </c>
      <c r="C1210" t="s">
        <v>23</v>
      </c>
      <c r="D1210" t="s">
        <v>23</v>
      </c>
      <c r="E1210" s="38">
        <v>42681</v>
      </c>
      <c r="H1210" t="s">
        <v>742</v>
      </c>
      <c r="J1210" t="b">
        <v>0</v>
      </c>
      <c r="K1210" t="b">
        <v>1</v>
      </c>
      <c r="L1210" t="b">
        <v>1</v>
      </c>
      <c r="N1210">
        <v>0.33</v>
      </c>
      <c r="O1210">
        <v>0</v>
      </c>
      <c r="P1210">
        <v>0</v>
      </c>
      <c r="Q1210">
        <v>0</v>
      </c>
    </row>
    <row r="1211" spans="1:17" x14ac:dyDescent="0.3">
      <c r="A1211" t="s">
        <v>1410</v>
      </c>
      <c r="D1211" t="s">
        <v>26</v>
      </c>
      <c r="E1211" s="38">
        <v>42683</v>
      </c>
      <c r="H1211" t="s">
        <v>769</v>
      </c>
      <c r="I1211" t="s">
        <v>265</v>
      </c>
      <c r="J1211" t="b">
        <v>0</v>
      </c>
      <c r="K1211" t="b">
        <v>1</v>
      </c>
      <c r="L1211" t="b">
        <v>0</v>
      </c>
      <c r="N1211">
        <v>1</v>
      </c>
      <c r="O1211">
        <v>0</v>
      </c>
      <c r="P1211">
        <v>0</v>
      </c>
      <c r="Q1211">
        <v>0</v>
      </c>
    </row>
    <row r="1212" spans="1:17" x14ac:dyDescent="0.3">
      <c r="A1212" t="s">
        <v>1411</v>
      </c>
      <c r="B1212" t="s">
        <v>122</v>
      </c>
      <c r="C1212" t="s">
        <v>23</v>
      </c>
      <c r="D1212" t="s">
        <v>23</v>
      </c>
      <c r="E1212" s="38">
        <v>42677</v>
      </c>
      <c r="F1212" t="s">
        <v>163</v>
      </c>
      <c r="G1212" t="s">
        <v>23</v>
      </c>
      <c r="H1212" t="s">
        <v>762</v>
      </c>
      <c r="I1212" t="s">
        <v>163</v>
      </c>
      <c r="J1212" t="b">
        <v>1</v>
      </c>
      <c r="K1212" t="b">
        <v>0</v>
      </c>
      <c r="L1212" t="b">
        <v>0</v>
      </c>
      <c r="N1212">
        <v>1</v>
      </c>
      <c r="O1212">
        <v>0</v>
      </c>
      <c r="P1212">
        <v>0</v>
      </c>
      <c r="Q1212">
        <v>0</v>
      </c>
    </row>
    <row r="1213" spans="1:17" x14ac:dyDescent="0.3">
      <c r="A1213" t="s">
        <v>1228</v>
      </c>
      <c r="B1213" t="s">
        <v>119</v>
      </c>
      <c r="C1213" t="s">
        <v>26</v>
      </c>
      <c r="D1213" t="s">
        <v>26</v>
      </c>
      <c r="E1213" s="38">
        <v>42682</v>
      </c>
      <c r="F1213" t="s">
        <v>150</v>
      </c>
      <c r="G1213" t="s">
        <v>22</v>
      </c>
      <c r="H1213" t="s">
        <v>754</v>
      </c>
      <c r="I1213" t="s">
        <v>150</v>
      </c>
      <c r="J1213" t="b">
        <v>1</v>
      </c>
      <c r="K1213" t="b">
        <v>1</v>
      </c>
      <c r="L1213" t="b">
        <v>0</v>
      </c>
      <c r="N1213">
        <v>0.5</v>
      </c>
      <c r="O1213">
        <v>0</v>
      </c>
      <c r="P1213">
        <v>0</v>
      </c>
      <c r="Q1213">
        <v>0</v>
      </c>
    </row>
    <row r="1214" spans="1:17" x14ac:dyDescent="0.3">
      <c r="A1214" t="s">
        <v>596</v>
      </c>
      <c r="B1214" t="s">
        <v>119</v>
      </c>
      <c r="C1214" t="s">
        <v>26</v>
      </c>
      <c r="D1214" t="s">
        <v>26</v>
      </c>
      <c r="E1214" s="38">
        <v>42684</v>
      </c>
      <c r="F1214" t="s">
        <v>150</v>
      </c>
      <c r="G1214" t="s">
        <v>22</v>
      </c>
      <c r="H1214" t="s">
        <v>858</v>
      </c>
      <c r="I1214" t="s">
        <v>150</v>
      </c>
      <c r="J1214" t="b">
        <v>1</v>
      </c>
      <c r="K1214" t="b">
        <v>0</v>
      </c>
      <c r="L1214" t="b">
        <v>0</v>
      </c>
      <c r="M1214" s="38">
        <v>42684</v>
      </c>
      <c r="N1214">
        <v>0.5</v>
      </c>
      <c r="O1214">
        <v>1</v>
      </c>
      <c r="P1214">
        <v>0</v>
      </c>
      <c r="Q1214">
        <v>0</v>
      </c>
    </row>
    <row r="1215" spans="1:17" x14ac:dyDescent="0.3">
      <c r="A1215" t="s">
        <v>709</v>
      </c>
      <c r="B1215" t="s">
        <v>46</v>
      </c>
      <c r="C1215" t="s">
        <v>20</v>
      </c>
      <c r="D1215" t="s">
        <v>23</v>
      </c>
      <c r="E1215" s="38">
        <v>42678</v>
      </c>
      <c r="F1215" t="s">
        <v>171</v>
      </c>
      <c r="G1215" t="s">
        <v>23</v>
      </c>
      <c r="H1215" t="s">
        <v>771</v>
      </c>
      <c r="I1215" t="s">
        <v>171</v>
      </c>
      <c r="J1215" t="b">
        <v>1</v>
      </c>
      <c r="K1215" t="b">
        <v>0</v>
      </c>
      <c r="L1215" t="b">
        <v>0</v>
      </c>
      <c r="M1215" s="38">
        <v>42678</v>
      </c>
      <c r="N1215">
        <v>0.5</v>
      </c>
      <c r="O1215">
        <v>1</v>
      </c>
      <c r="P1215">
        <v>0</v>
      </c>
      <c r="Q1215">
        <v>0</v>
      </c>
    </row>
    <row r="1216" spans="1:17" x14ac:dyDescent="0.3">
      <c r="A1216" t="s">
        <v>1412</v>
      </c>
      <c r="B1216" t="s">
        <v>99</v>
      </c>
      <c r="C1216" t="s">
        <v>24</v>
      </c>
      <c r="D1216" t="s">
        <v>21</v>
      </c>
      <c r="E1216" s="38">
        <v>42681</v>
      </c>
      <c r="J1216" t="b">
        <v>0</v>
      </c>
      <c r="K1216" t="b">
        <v>1</v>
      </c>
      <c r="L1216" t="b">
        <v>0</v>
      </c>
      <c r="N1216">
        <v>1</v>
      </c>
      <c r="O1216">
        <v>0</v>
      </c>
      <c r="P1216">
        <v>0</v>
      </c>
      <c r="Q1216">
        <v>0</v>
      </c>
    </row>
    <row r="1217" spans="1:17" x14ac:dyDescent="0.3">
      <c r="A1217" t="s">
        <v>367</v>
      </c>
      <c r="B1217" t="s">
        <v>121</v>
      </c>
      <c r="C1217" t="s">
        <v>26</v>
      </c>
      <c r="D1217" t="s">
        <v>26</v>
      </c>
      <c r="E1217" s="38">
        <v>42678</v>
      </c>
      <c r="F1217" t="s">
        <v>146</v>
      </c>
      <c r="G1217" t="s">
        <v>26</v>
      </c>
      <c r="H1217" t="s">
        <v>742</v>
      </c>
      <c r="I1217" t="s">
        <v>146</v>
      </c>
      <c r="J1217" t="b">
        <v>0</v>
      </c>
      <c r="K1217" t="b">
        <v>1</v>
      </c>
      <c r="L1217" t="b">
        <v>1</v>
      </c>
      <c r="M1217" s="38">
        <v>42685</v>
      </c>
      <c r="N1217">
        <v>0.33</v>
      </c>
      <c r="O1217">
        <v>0</v>
      </c>
      <c r="P1217">
        <v>0</v>
      </c>
      <c r="Q1217">
        <v>0</v>
      </c>
    </row>
    <row r="1218" spans="1:17" x14ac:dyDescent="0.3">
      <c r="A1218" t="s">
        <v>953</v>
      </c>
      <c r="D1218" t="s">
        <v>26</v>
      </c>
      <c r="E1218" s="38">
        <v>42681</v>
      </c>
      <c r="H1218" t="s">
        <v>742</v>
      </c>
      <c r="I1218" t="s">
        <v>265</v>
      </c>
      <c r="J1218" t="b">
        <v>0</v>
      </c>
      <c r="K1218" t="b">
        <v>1</v>
      </c>
      <c r="L1218" t="b">
        <v>1</v>
      </c>
      <c r="N1218">
        <v>0.33</v>
      </c>
      <c r="O1218">
        <v>0</v>
      </c>
      <c r="P1218">
        <v>0</v>
      </c>
      <c r="Q1218">
        <v>0</v>
      </c>
    </row>
    <row r="1219" spans="1:17" x14ac:dyDescent="0.3">
      <c r="A1219" t="s">
        <v>1284</v>
      </c>
      <c r="B1219" t="s">
        <v>55</v>
      </c>
      <c r="C1219" t="s">
        <v>20</v>
      </c>
      <c r="D1219" t="s">
        <v>20</v>
      </c>
      <c r="E1219" s="38">
        <v>42677</v>
      </c>
      <c r="F1219" t="s">
        <v>149</v>
      </c>
      <c r="G1219" t="s">
        <v>20</v>
      </c>
      <c r="J1219" t="b">
        <v>0</v>
      </c>
      <c r="K1219" t="b">
        <v>1</v>
      </c>
      <c r="L1219" t="b">
        <v>1</v>
      </c>
      <c r="N1219">
        <v>0.5</v>
      </c>
      <c r="O1219">
        <v>0</v>
      </c>
      <c r="P1219">
        <v>0</v>
      </c>
      <c r="Q1219">
        <v>0</v>
      </c>
    </row>
    <row r="1220" spans="1:17" x14ac:dyDescent="0.3">
      <c r="A1220" t="s">
        <v>1413</v>
      </c>
      <c r="B1220" t="s">
        <v>57</v>
      </c>
      <c r="C1220" t="s">
        <v>25</v>
      </c>
      <c r="D1220" t="s">
        <v>25</v>
      </c>
      <c r="E1220" s="38">
        <v>42686</v>
      </c>
      <c r="J1220" t="b">
        <v>0</v>
      </c>
      <c r="K1220" t="b">
        <v>1</v>
      </c>
      <c r="L1220" t="b">
        <v>1</v>
      </c>
      <c r="N1220">
        <v>0.5</v>
      </c>
      <c r="O1220">
        <v>0</v>
      </c>
      <c r="P1220">
        <v>0</v>
      </c>
      <c r="Q1220">
        <v>0</v>
      </c>
    </row>
    <row r="1221" spans="1:17" x14ac:dyDescent="0.3">
      <c r="A1221" t="s">
        <v>1414</v>
      </c>
      <c r="B1221" t="s">
        <v>82</v>
      </c>
      <c r="C1221" t="s">
        <v>25</v>
      </c>
      <c r="D1221" t="s">
        <v>25</v>
      </c>
      <c r="E1221" s="38">
        <v>42683</v>
      </c>
      <c r="F1221" t="s">
        <v>157</v>
      </c>
      <c r="G1221" t="s">
        <v>25</v>
      </c>
      <c r="J1221" t="b">
        <v>0</v>
      </c>
      <c r="K1221" t="b">
        <v>1</v>
      </c>
      <c r="L1221" t="b">
        <v>0</v>
      </c>
      <c r="N1221">
        <v>1</v>
      </c>
      <c r="O1221">
        <v>0</v>
      </c>
      <c r="P1221">
        <v>0</v>
      </c>
      <c r="Q1221">
        <v>0</v>
      </c>
    </row>
    <row r="1222" spans="1:17" x14ac:dyDescent="0.3">
      <c r="A1222" t="s">
        <v>593</v>
      </c>
      <c r="B1222" t="s">
        <v>594</v>
      </c>
      <c r="C1222" t="s">
        <v>20</v>
      </c>
      <c r="D1222" t="s">
        <v>20</v>
      </c>
      <c r="E1222" s="38">
        <v>42679</v>
      </c>
      <c r="F1222" t="s">
        <v>149</v>
      </c>
      <c r="G1222" t="s">
        <v>20</v>
      </c>
      <c r="H1222" t="s">
        <v>750</v>
      </c>
      <c r="I1222" t="s">
        <v>149</v>
      </c>
      <c r="J1222" t="b">
        <v>1</v>
      </c>
      <c r="K1222" t="b">
        <v>0</v>
      </c>
      <c r="L1222" t="b">
        <v>0</v>
      </c>
      <c r="M1222" s="38">
        <v>42679</v>
      </c>
      <c r="N1222">
        <v>0.25</v>
      </c>
      <c r="O1222">
        <v>1</v>
      </c>
      <c r="P1222">
        <v>0</v>
      </c>
      <c r="Q1222">
        <v>1</v>
      </c>
    </row>
    <row r="1223" spans="1:17" x14ac:dyDescent="0.3">
      <c r="A1223" t="s">
        <v>715</v>
      </c>
      <c r="B1223" t="s">
        <v>57</v>
      </c>
      <c r="C1223" t="s">
        <v>25</v>
      </c>
      <c r="D1223" t="s">
        <v>25</v>
      </c>
      <c r="E1223" s="38">
        <v>42676</v>
      </c>
      <c r="H1223" t="s">
        <v>742</v>
      </c>
      <c r="I1223" t="s">
        <v>165</v>
      </c>
      <c r="J1223" t="b">
        <v>1</v>
      </c>
      <c r="K1223" t="b">
        <v>1</v>
      </c>
      <c r="L1223" t="b">
        <v>1</v>
      </c>
      <c r="M1223" s="38">
        <v>42677</v>
      </c>
      <c r="N1223">
        <v>0.5</v>
      </c>
      <c r="O1223">
        <v>0</v>
      </c>
      <c r="P1223">
        <v>0</v>
      </c>
      <c r="Q1223">
        <v>0</v>
      </c>
    </row>
    <row r="1224" spans="1:17" x14ac:dyDescent="0.3">
      <c r="A1224" t="s">
        <v>1415</v>
      </c>
      <c r="B1224" t="s">
        <v>66</v>
      </c>
      <c r="C1224" t="s">
        <v>25</v>
      </c>
      <c r="D1224" t="s">
        <v>25</v>
      </c>
      <c r="E1224" s="38">
        <v>42681</v>
      </c>
      <c r="H1224" t="s">
        <v>769</v>
      </c>
      <c r="I1224" t="s">
        <v>265</v>
      </c>
      <c r="J1224" t="b">
        <v>0</v>
      </c>
      <c r="K1224" t="b">
        <v>1</v>
      </c>
      <c r="L1224" t="b">
        <v>0</v>
      </c>
      <c r="N1224">
        <v>1</v>
      </c>
      <c r="O1224">
        <v>0</v>
      </c>
      <c r="P1224">
        <v>0</v>
      </c>
      <c r="Q1224">
        <v>0</v>
      </c>
    </row>
    <row r="1225" spans="1:17" x14ac:dyDescent="0.3">
      <c r="A1225" t="s">
        <v>1416</v>
      </c>
      <c r="B1225" t="s">
        <v>56</v>
      </c>
      <c r="C1225" t="s">
        <v>26</v>
      </c>
      <c r="D1225" t="s">
        <v>26</v>
      </c>
      <c r="E1225" s="38">
        <v>42677</v>
      </c>
      <c r="F1225" t="s">
        <v>166</v>
      </c>
      <c r="G1225" t="s">
        <v>26</v>
      </c>
      <c r="H1225" t="s">
        <v>760</v>
      </c>
      <c r="I1225" t="s">
        <v>166</v>
      </c>
      <c r="J1225" t="b">
        <v>1</v>
      </c>
      <c r="K1225" t="b">
        <v>0</v>
      </c>
      <c r="L1225" t="b">
        <v>0</v>
      </c>
      <c r="N1225">
        <v>1</v>
      </c>
      <c r="O1225">
        <v>0</v>
      </c>
      <c r="P1225">
        <v>0</v>
      </c>
      <c r="Q1225">
        <v>0</v>
      </c>
    </row>
    <row r="1226" spans="1:17" x14ac:dyDescent="0.3">
      <c r="A1226" t="s">
        <v>391</v>
      </c>
      <c r="B1226" t="s">
        <v>129</v>
      </c>
      <c r="C1226" t="s">
        <v>20</v>
      </c>
      <c r="D1226" t="s">
        <v>20</v>
      </c>
      <c r="E1226" s="38">
        <v>42684</v>
      </c>
      <c r="F1226" t="s">
        <v>147</v>
      </c>
      <c r="G1226" t="s">
        <v>20</v>
      </c>
      <c r="H1226" t="s">
        <v>750</v>
      </c>
      <c r="I1226" t="s">
        <v>147</v>
      </c>
      <c r="J1226" t="b">
        <v>1</v>
      </c>
      <c r="K1226" t="b">
        <v>0</v>
      </c>
      <c r="L1226" t="b">
        <v>0</v>
      </c>
      <c r="M1226" s="38">
        <v>42684</v>
      </c>
      <c r="N1226">
        <v>1</v>
      </c>
      <c r="O1226">
        <v>1</v>
      </c>
      <c r="P1226">
        <v>0</v>
      </c>
      <c r="Q1226">
        <v>1</v>
      </c>
    </row>
    <row r="1227" spans="1:17" x14ac:dyDescent="0.3">
      <c r="A1227" t="s">
        <v>1417</v>
      </c>
      <c r="B1227" t="s">
        <v>66</v>
      </c>
      <c r="C1227" t="s">
        <v>25</v>
      </c>
      <c r="D1227" t="s">
        <v>25</v>
      </c>
      <c r="E1227" s="38">
        <v>42681</v>
      </c>
      <c r="F1227" t="s">
        <v>165</v>
      </c>
      <c r="G1227" t="s">
        <v>25</v>
      </c>
      <c r="H1227" t="s">
        <v>742</v>
      </c>
      <c r="J1227" t="b">
        <v>0</v>
      </c>
      <c r="K1227" t="b">
        <v>1</v>
      </c>
      <c r="L1227" t="b">
        <v>1</v>
      </c>
      <c r="M1227" s="38">
        <v>42674</v>
      </c>
      <c r="N1227">
        <v>0.5</v>
      </c>
      <c r="O1227">
        <v>0</v>
      </c>
      <c r="P1227">
        <v>0</v>
      </c>
      <c r="Q1227">
        <v>0</v>
      </c>
    </row>
    <row r="1228" spans="1:17" x14ac:dyDescent="0.3">
      <c r="A1228" t="s">
        <v>1418</v>
      </c>
      <c r="D1228" t="s">
        <v>20</v>
      </c>
      <c r="E1228" s="38">
        <v>42678</v>
      </c>
      <c r="F1228" t="s">
        <v>140</v>
      </c>
      <c r="G1228" t="s">
        <v>20</v>
      </c>
      <c r="H1228" t="s">
        <v>742</v>
      </c>
      <c r="I1228" t="s">
        <v>140</v>
      </c>
      <c r="J1228" t="b">
        <v>1</v>
      </c>
      <c r="K1228" t="b">
        <v>1</v>
      </c>
      <c r="L1228" t="b">
        <v>1</v>
      </c>
      <c r="N1228">
        <v>0.5</v>
      </c>
      <c r="O1228">
        <v>0</v>
      </c>
      <c r="P1228">
        <v>0</v>
      </c>
      <c r="Q1228">
        <v>0</v>
      </c>
    </row>
    <row r="1229" spans="1:17" x14ac:dyDescent="0.3">
      <c r="A1229" t="s">
        <v>1290</v>
      </c>
      <c r="B1229" t="s">
        <v>93</v>
      </c>
      <c r="C1229" t="s">
        <v>23</v>
      </c>
      <c r="D1229" t="s">
        <v>23</v>
      </c>
      <c r="E1229" s="38">
        <v>42681</v>
      </c>
      <c r="F1229" t="s">
        <v>163</v>
      </c>
      <c r="G1229" t="s">
        <v>23</v>
      </c>
      <c r="H1229" t="s">
        <v>754</v>
      </c>
      <c r="I1229" t="s">
        <v>163</v>
      </c>
      <c r="J1229" t="b">
        <v>1</v>
      </c>
      <c r="K1229" t="b">
        <v>1</v>
      </c>
      <c r="L1229" t="b">
        <v>0</v>
      </c>
      <c r="N1229">
        <v>0.5</v>
      </c>
      <c r="O1229">
        <v>0</v>
      </c>
      <c r="P1229">
        <v>0</v>
      </c>
      <c r="Q1229">
        <v>0</v>
      </c>
    </row>
    <row r="1230" spans="1:17" x14ac:dyDescent="0.3">
      <c r="A1230" t="s">
        <v>712</v>
      </c>
      <c r="B1230" t="s">
        <v>103</v>
      </c>
      <c r="C1230" t="s">
        <v>22</v>
      </c>
      <c r="D1230" t="s">
        <v>22</v>
      </c>
      <c r="E1230" s="38">
        <v>42676</v>
      </c>
      <c r="F1230" t="s">
        <v>172</v>
      </c>
      <c r="G1230" t="s">
        <v>22</v>
      </c>
      <c r="H1230" t="s">
        <v>742</v>
      </c>
      <c r="I1230" t="s">
        <v>172</v>
      </c>
      <c r="J1230" t="b">
        <v>1</v>
      </c>
      <c r="K1230" t="b">
        <v>1</v>
      </c>
      <c r="L1230" t="b">
        <v>1</v>
      </c>
      <c r="M1230" s="38">
        <v>42677</v>
      </c>
      <c r="N1230">
        <v>0.5</v>
      </c>
      <c r="O1230">
        <v>0</v>
      </c>
      <c r="P1230">
        <v>0</v>
      </c>
      <c r="Q1230">
        <v>0</v>
      </c>
    </row>
    <row r="1231" spans="1:17" x14ac:dyDescent="0.3">
      <c r="A1231" t="s">
        <v>649</v>
      </c>
      <c r="B1231" t="s">
        <v>108</v>
      </c>
      <c r="C1231" t="s">
        <v>20</v>
      </c>
      <c r="D1231" t="s">
        <v>20</v>
      </c>
      <c r="E1231" s="38">
        <v>42683</v>
      </c>
      <c r="F1231" t="s">
        <v>64</v>
      </c>
      <c r="G1231" t="s">
        <v>20</v>
      </c>
      <c r="H1231" t="s">
        <v>756</v>
      </c>
      <c r="I1231" t="s">
        <v>64</v>
      </c>
      <c r="J1231" t="b">
        <v>0</v>
      </c>
      <c r="K1231" t="b">
        <v>0</v>
      </c>
      <c r="L1231" t="b">
        <v>0</v>
      </c>
      <c r="M1231" s="38">
        <v>42676</v>
      </c>
      <c r="N1231">
        <v>0.25</v>
      </c>
      <c r="O1231">
        <v>0</v>
      </c>
      <c r="P1231">
        <v>0</v>
      </c>
      <c r="Q1231">
        <v>0</v>
      </c>
    </row>
    <row r="1232" spans="1:17" x14ac:dyDescent="0.3">
      <c r="A1232" t="s">
        <v>706</v>
      </c>
      <c r="B1232" t="s">
        <v>109</v>
      </c>
      <c r="C1232" t="s">
        <v>24</v>
      </c>
      <c r="D1232" t="s">
        <v>21</v>
      </c>
      <c r="E1232" s="38">
        <v>42679</v>
      </c>
      <c r="F1232" t="s">
        <v>170</v>
      </c>
      <c r="G1232" t="s">
        <v>21</v>
      </c>
      <c r="H1232" t="s">
        <v>750</v>
      </c>
      <c r="I1232" t="s">
        <v>170</v>
      </c>
      <c r="J1232" t="b">
        <v>1</v>
      </c>
      <c r="K1232" t="b">
        <v>0</v>
      </c>
      <c r="L1232" t="b">
        <v>0</v>
      </c>
      <c r="M1232" s="38">
        <v>42679</v>
      </c>
      <c r="N1232">
        <v>1</v>
      </c>
      <c r="O1232">
        <v>1</v>
      </c>
      <c r="P1232">
        <v>0</v>
      </c>
      <c r="Q1232">
        <v>1</v>
      </c>
    </row>
    <row r="1233" spans="1:17" x14ac:dyDescent="0.3">
      <c r="A1233" t="s">
        <v>1036</v>
      </c>
      <c r="D1233" t="s">
        <v>20</v>
      </c>
      <c r="E1233" s="38">
        <v>42678</v>
      </c>
      <c r="H1233" t="s">
        <v>752</v>
      </c>
      <c r="I1233" t="s">
        <v>312</v>
      </c>
      <c r="J1233" t="b">
        <v>0</v>
      </c>
      <c r="K1233" t="b">
        <v>1</v>
      </c>
      <c r="L1233" t="b">
        <v>0</v>
      </c>
      <c r="N1233">
        <v>0.33</v>
      </c>
      <c r="O1233">
        <v>0</v>
      </c>
      <c r="P1233">
        <v>0</v>
      </c>
      <c r="Q1233">
        <v>0</v>
      </c>
    </row>
    <row r="1234" spans="1:17" x14ac:dyDescent="0.3">
      <c r="A1234" t="s">
        <v>890</v>
      </c>
      <c r="B1234" t="s">
        <v>765</v>
      </c>
      <c r="C1234" t="s">
        <v>23</v>
      </c>
      <c r="D1234" t="s">
        <v>23</v>
      </c>
      <c r="E1234" s="38">
        <v>42681</v>
      </c>
      <c r="F1234" t="s">
        <v>168</v>
      </c>
      <c r="G1234" t="s">
        <v>23</v>
      </c>
      <c r="H1234" t="s">
        <v>742</v>
      </c>
      <c r="I1234" t="s">
        <v>168</v>
      </c>
      <c r="J1234" t="b">
        <v>0</v>
      </c>
      <c r="K1234" t="b">
        <v>1</v>
      </c>
      <c r="L1234" t="b">
        <v>1</v>
      </c>
      <c r="N1234">
        <v>0.5</v>
      </c>
      <c r="O1234">
        <v>0</v>
      </c>
      <c r="P1234">
        <v>0</v>
      </c>
      <c r="Q1234">
        <v>0</v>
      </c>
    </row>
    <row r="1235" spans="1:17" x14ac:dyDescent="0.3">
      <c r="A1235" t="s">
        <v>523</v>
      </c>
      <c r="B1235" t="s">
        <v>68</v>
      </c>
      <c r="C1235" t="s">
        <v>25</v>
      </c>
      <c r="D1235" t="s">
        <v>25</v>
      </c>
      <c r="E1235" s="38">
        <v>42676</v>
      </c>
      <c r="F1235" t="s">
        <v>157</v>
      </c>
      <c r="G1235" t="s">
        <v>25</v>
      </c>
      <c r="H1235" t="s">
        <v>749</v>
      </c>
      <c r="I1235" t="s">
        <v>157</v>
      </c>
      <c r="J1235" t="b">
        <v>1</v>
      </c>
      <c r="K1235" t="b">
        <v>0</v>
      </c>
      <c r="L1235" t="b">
        <v>0</v>
      </c>
      <c r="M1235" s="38">
        <v>42676</v>
      </c>
      <c r="N1235">
        <v>1</v>
      </c>
      <c r="O1235">
        <v>1</v>
      </c>
      <c r="P1235">
        <v>0</v>
      </c>
      <c r="Q1235">
        <v>0</v>
      </c>
    </row>
    <row r="1236" spans="1:17" x14ac:dyDescent="0.3">
      <c r="A1236" t="s">
        <v>1305</v>
      </c>
      <c r="B1236" t="s">
        <v>45</v>
      </c>
      <c r="C1236" t="s">
        <v>20</v>
      </c>
      <c r="D1236" t="s">
        <v>20</v>
      </c>
      <c r="E1236" s="38">
        <v>42679</v>
      </c>
      <c r="F1236" t="s">
        <v>64</v>
      </c>
      <c r="G1236" t="s">
        <v>20</v>
      </c>
      <c r="J1236" t="b">
        <v>0</v>
      </c>
      <c r="K1236" t="b">
        <v>1</v>
      </c>
      <c r="L1236" t="b">
        <v>1</v>
      </c>
      <c r="N1236">
        <v>0.33</v>
      </c>
      <c r="O1236">
        <v>0</v>
      </c>
      <c r="P1236">
        <v>0</v>
      </c>
      <c r="Q1236">
        <v>0</v>
      </c>
    </row>
    <row r="1237" spans="1:17" x14ac:dyDescent="0.3">
      <c r="A1237" t="s">
        <v>1359</v>
      </c>
      <c r="B1237" t="s">
        <v>130</v>
      </c>
      <c r="C1237" t="s">
        <v>22</v>
      </c>
      <c r="D1237" t="s">
        <v>26</v>
      </c>
      <c r="E1237" s="38">
        <v>42676</v>
      </c>
      <c r="F1237" t="s">
        <v>138</v>
      </c>
      <c r="G1237" t="s">
        <v>26</v>
      </c>
      <c r="H1237" t="s">
        <v>754</v>
      </c>
      <c r="I1237" t="s">
        <v>138</v>
      </c>
      <c r="J1237" t="b">
        <v>1</v>
      </c>
      <c r="K1237" t="b">
        <v>1</v>
      </c>
      <c r="L1237" t="b">
        <v>0</v>
      </c>
      <c r="N1237">
        <v>0.5</v>
      </c>
      <c r="O1237">
        <v>0</v>
      </c>
      <c r="P1237">
        <v>0</v>
      </c>
      <c r="Q1237">
        <v>0</v>
      </c>
    </row>
    <row r="1238" spans="1:17" x14ac:dyDescent="0.3">
      <c r="A1238" t="s">
        <v>559</v>
      </c>
      <c r="B1238" t="s">
        <v>97</v>
      </c>
      <c r="C1238" t="s">
        <v>20</v>
      </c>
      <c r="D1238" t="s">
        <v>20</v>
      </c>
      <c r="E1238" s="38">
        <v>42678</v>
      </c>
      <c r="F1238" t="s">
        <v>149</v>
      </c>
      <c r="G1238" t="s">
        <v>20</v>
      </c>
      <c r="H1238" t="s">
        <v>746</v>
      </c>
      <c r="I1238" t="s">
        <v>149</v>
      </c>
      <c r="J1238" t="b">
        <v>1</v>
      </c>
      <c r="K1238" t="b">
        <v>0</v>
      </c>
      <c r="L1238" t="b">
        <v>0</v>
      </c>
      <c r="M1238" s="38">
        <v>42678</v>
      </c>
      <c r="N1238">
        <v>0.33</v>
      </c>
      <c r="O1238">
        <v>1</v>
      </c>
      <c r="P1238">
        <v>1</v>
      </c>
      <c r="Q1238">
        <v>1</v>
      </c>
    </row>
    <row r="1239" spans="1:17" x14ac:dyDescent="0.3">
      <c r="A1239" t="s">
        <v>1419</v>
      </c>
      <c r="D1239" t="s">
        <v>26</v>
      </c>
      <c r="E1239" s="38">
        <v>42679</v>
      </c>
      <c r="F1239" t="s">
        <v>146</v>
      </c>
      <c r="G1239" t="s">
        <v>26</v>
      </c>
      <c r="H1239" t="s">
        <v>742</v>
      </c>
      <c r="I1239" t="s">
        <v>255</v>
      </c>
      <c r="J1239" t="b">
        <v>1</v>
      </c>
      <c r="K1239" t="b">
        <v>1</v>
      </c>
      <c r="L1239" t="b">
        <v>1</v>
      </c>
      <c r="N1239">
        <v>0.5</v>
      </c>
      <c r="O1239">
        <v>0</v>
      </c>
      <c r="P1239">
        <v>0</v>
      </c>
      <c r="Q1239">
        <v>0</v>
      </c>
    </row>
    <row r="1240" spans="1:17" x14ac:dyDescent="0.3">
      <c r="A1240" t="s">
        <v>605</v>
      </c>
      <c r="B1240" t="s">
        <v>104</v>
      </c>
      <c r="C1240" t="s">
        <v>22</v>
      </c>
      <c r="D1240" t="s">
        <v>26</v>
      </c>
      <c r="E1240" s="38">
        <v>42677</v>
      </c>
      <c r="F1240" t="s">
        <v>151</v>
      </c>
      <c r="G1240" t="s">
        <v>26</v>
      </c>
      <c r="H1240" t="s">
        <v>749</v>
      </c>
      <c r="I1240" t="s">
        <v>151</v>
      </c>
      <c r="J1240" t="b">
        <v>1</v>
      </c>
      <c r="K1240" t="b">
        <v>0</v>
      </c>
      <c r="L1240" t="b">
        <v>0</v>
      </c>
      <c r="M1240" s="38">
        <v>42677</v>
      </c>
      <c r="N1240">
        <v>0.17</v>
      </c>
      <c r="O1240">
        <v>1</v>
      </c>
      <c r="P1240">
        <v>0</v>
      </c>
      <c r="Q1240">
        <v>0</v>
      </c>
    </row>
    <row r="1241" spans="1:17" x14ac:dyDescent="0.3">
      <c r="A1241" t="s">
        <v>1420</v>
      </c>
      <c r="B1241" t="s">
        <v>96</v>
      </c>
      <c r="C1241" t="s">
        <v>23</v>
      </c>
      <c r="D1241" t="s">
        <v>23</v>
      </c>
      <c r="E1241" s="38">
        <v>42682</v>
      </c>
      <c r="J1241" t="b">
        <v>0</v>
      </c>
      <c r="K1241" t="b">
        <v>1</v>
      </c>
      <c r="L1241" t="b">
        <v>0</v>
      </c>
      <c r="N1241">
        <v>1</v>
      </c>
      <c r="O1241">
        <v>0</v>
      </c>
      <c r="P1241">
        <v>0</v>
      </c>
      <c r="Q1241">
        <v>0</v>
      </c>
    </row>
    <row r="1242" spans="1:17" x14ac:dyDescent="0.3">
      <c r="A1242" t="s">
        <v>1421</v>
      </c>
      <c r="D1242" t="s">
        <v>26</v>
      </c>
      <c r="E1242" s="38">
        <v>42681</v>
      </c>
      <c r="F1242" t="s">
        <v>150</v>
      </c>
      <c r="G1242" t="s">
        <v>22</v>
      </c>
      <c r="H1242" t="s">
        <v>760</v>
      </c>
      <c r="I1242" t="s">
        <v>150</v>
      </c>
      <c r="J1242" t="b">
        <v>0</v>
      </c>
      <c r="K1242" t="b">
        <v>0</v>
      </c>
      <c r="L1242" t="b">
        <v>0</v>
      </c>
      <c r="N1242">
        <v>1</v>
      </c>
      <c r="O1242">
        <v>0</v>
      </c>
      <c r="P1242">
        <v>0</v>
      </c>
      <c r="Q1242">
        <v>0</v>
      </c>
    </row>
    <row r="1243" spans="1:17" x14ac:dyDescent="0.3">
      <c r="A1243" t="s">
        <v>1422</v>
      </c>
      <c r="B1243" t="s">
        <v>52</v>
      </c>
      <c r="C1243" t="s">
        <v>23</v>
      </c>
      <c r="D1243" t="s">
        <v>23</v>
      </c>
      <c r="E1243" s="38">
        <v>42679</v>
      </c>
      <c r="J1243" t="b">
        <v>0</v>
      </c>
      <c r="K1243" t="b">
        <v>1</v>
      </c>
      <c r="L1243" t="b">
        <v>0</v>
      </c>
      <c r="N1243">
        <v>1</v>
      </c>
      <c r="O1243">
        <v>0</v>
      </c>
      <c r="P1243">
        <v>0</v>
      </c>
      <c r="Q1243">
        <v>0</v>
      </c>
    </row>
    <row r="1244" spans="1:17" x14ac:dyDescent="0.3">
      <c r="A1244" t="s">
        <v>1423</v>
      </c>
      <c r="B1244" t="s">
        <v>1424</v>
      </c>
      <c r="C1244" t="s">
        <v>26</v>
      </c>
      <c r="D1244" t="s">
        <v>26</v>
      </c>
      <c r="E1244" s="38">
        <v>42689</v>
      </c>
      <c r="F1244" t="s">
        <v>150</v>
      </c>
      <c r="G1244" t="s">
        <v>22</v>
      </c>
      <c r="H1244" t="s">
        <v>762</v>
      </c>
      <c r="I1244" t="s">
        <v>150</v>
      </c>
      <c r="J1244" t="b">
        <v>1</v>
      </c>
      <c r="K1244" t="b">
        <v>0</v>
      </c>
      <c r="L1244" t="b">
        <v>0</v>
      </c>
      <c r="N1244">
        <v>1</v>
      </c>
      <c r="O1244">
        <v>0</v>
      </c>
      <c r="P1244">
        <v>0</v>
      </c>
      <c r="Q1244">
        <v>0</v>
      </c>
    </row>
    <row r="1245" spans="1:17" x14ac:dyDescent="0.3">
      <c r="A1245" t="s">
        <v>906</v>
      </c>
      <c r="B1245" t="s">
        <v>111</v>
      </c>
      <c r="C1245" t="s">
        <v>23</v>
      </c>
      <c r="D1245" t="s">
        <v>23</v>
      </c>
      <c r="E1245" s="38">
        <v>42684</v>
      </c>
      <c r="F1245" t="s">
        <v>171</v>
      </c>
      <c r="G1245" t="s">
        <v>23</v>
      </c>
      <c r="H1245" t="s">
        <v>754</v>
      </c>
      <c r="I1245" t="s">
        <v>171</v>
      </c>
      <c r="J1245" t="b">
        <v>1</v>
      </c>
      <c r="K1245" t="b">
        <v>1</v>
      </c>
      <c r="L1245" t="b">
        <v>0</v>
      </c>
      <c r="N1245">
        <v>0.5</v>
      </c>
      <c r="O1245">
        <v>0</v>
      </c>
      <c r="P1245">
        <v>0</v>
      </c>
      <c r="Q1245">
        <v>0</v>
      </c>
    </row>
    <row r="1246" spans="1:17" x14ac:dyDescent="0.3">
      <c r="A1246" t="s">
        <v>605</v>
      </c>
      <c r="B1246" t="s">
        <v>104</v>
      </c>
      <c r="C1246" t="s">
        <v>22</v>
      </c>
      <c r="D1246" t="s">
        <v>26</v>
      </c>
      <c r="E1246" s="38">
        <v>42683</v>
      </c>
      <c r="F1246" t="s">
        <v>151</v>
      </c>
      <c r="G1246" t="s">
        <v>26</v>
      </c>
      <c r="H1246" t="s">
        <v>742</v>
      </c>
      <c r="I1246" t="s">
        <v>151</v>
      </c>
      <c r="J1246" t="b">
        <v>1</v>
      </c>
      <c r="K1246" t="b">
        <v>1</v>
      </c>
      <c r="L1246" t="b">
        <v>1</v>
      </c>
      <c r="M1246" s="38">
        <v>42677</v>
      </c>
      <c r="N1246">
        <v>0.17</v>
      </c>
      <c r="O1246">
        <v>0</v>
      </c>
      <c r="P1246">
        <v>0</v>
      </c>
      <c r="Q1246">
        <v>0</v>
      </c>
    </row>
    <row r="1247" spans="1:17" x14ac:dyDescent="0.3">
      <c r="A1247" t="s">
        <v>553</v>
      </c>
      <c r="B1247" t="s">
        <v>113</v>
      </c>
      <c r="C1247" t="s">
        <v>23</v>
      </c>
      <c r="D1247" t="s">
        <v>23</v>
      </c>
      <c r="E1247" s="38">
        <v>42688</v>
      </c>
      <c r="F1247" t="s">
        <v>141</v>
      </c>
      <c r="G1247" t="s">
        <v>23</v>
      </c>
      <c r="H1247" t="s">
        <v>750</v>
      </c>
      <c r="I1247" t="s">
        <v>141</v>
      </c>
      <c r="J1247" t="b">
        <v>1</v>
      </c>
      <c r="K1247" t="b">
        <v>0</v>
      </c>
      <c r="L1247" t="b">
        <v>0</v>
      </c>
      <c r="M1247" s="38">
        <v>42688</v>
      </c>
      <c r="N1247">
        <v>1</v>
      </c>
      <c r="O1247">
        <v>1</v>
      </c>
      <c r="P1247">
        <v>0</v>
      </c>
      <c r="Q1247">
        <v>1</v>
      </c>
    </row>
    <row r="1248" spans="1:17" x14ac:dyDescent="0.3">
      <c r="A1248" t="s">
        <v>474</v>
      </c>
      <c r="B1248" t="s">
        <v>88</v>
      </c>
      <c r="C1248" t="s">
        <v>25</v>
      </c>
      <c r="D1248" t="s">
        <v>25</v>
      </c>
      <c r="E1248" s="38">
        <v>42681</v>
      </c>
      <c r="F1248" t="s">
        <v>165</v>
      </c>
      <c r="G1248" t="s">
        <v>25</v>
      </c>
      <c r="H1248" t="s">
        <v>750</v>
      </c>
      <c r="I1248" t="s">
        <v>165</v>
      </c>
      <c r="J1248" t="b">
        <v>0</v>
      </c>
      <c r="K1248" t="b">
        <v>0</v>
      </c>
      <c r="L1248" t="b">
        <v>0</v>
      </c>
      <c r="M1248" s="38">
        <v>42681</v>
      </c>
      <c r="N1248">
        <v>0.5</v>
      </c>
      <c r="O1248">
        <v>1</v>
      </c>
      <c r="P1248">
        <v>0</v>
      </c>
      <c r="Q1248">
        <v>1</v>
      </c>
    </row>
    <row r="1249" spans="1:17" x14ac:dyDescent="0.3">
      <c r="A1249" t="s">
        <v>711</v>
      </c>
      <c r="B1249" t="s">
        <v>101</v>
      </c>
      <c r="C1249" t="s">
        <v>20</v>
      </c>
      <c r="D1249" t="s">
        <v>20</v>
      </c>
      <c r="E1249" s="38">
        <v>42677</v>
      </c>
      <c r="F1249" t="s">
        <v>173</v>
      </c>
      <c r="G1249" t="s">
        <v>20</v>
      </c>
      <c r="H1249" t="s">
        <v>742</v>
      </c>
      <c r="I1249" t="s">
        <v>173</v>
      </c>
      <c r="J1249" t="b">
        <v>1</v>
      </c>
      <c r="K1249" t="b">
        <v>1</v>
      </c>
      <c r="L1249" t="b">
        <v>1</v>
      </c>
      <c r="M1249" s="38">
        <v>42677</v>
      </c>
      <c r="N1249">
        <v>0.5</v>
      </c>
      <c r="O1249">
        <v>0</v>
      </c>
      <c r="P1249">
        <v>0</v>
      </c>
      <c r="Q1249">
        <v>0</v>
      </c>
    </row>
    <row r="1250" spans="1:17" x14ac:dyDescent="0.3">
      <c r="A1250" t="s">
        <v>712</v>
      </c>
      <c r="B1250" t="s">
        <v>103</v>
      </c>
      <c r="C1250" t="s">
        <v>22</v>
      </c>
      <c r="D1250" t="s">
        <v>22</v>
      </c>
      <c r="E1250" s="38">
        <v>42677</v>
      </c>
      <c r="F1250" t="s">
        <v>172</v>
      </c>
      <c r="G1250" t="s">
        <v>22</v>
      </c>
      <c r="H1250" t="s">
        <v>771</v>
      </c>
      <c r="I1250" t="s">
        <v>172</v>
      </c>
      <c r="J1250" t="b">
        <v>1</v>
      </c>
      <c r="K1250" t="b">
        <v>1</v>
      </c>
      <c r="L1250" t="b">
        <v>1</v>
      </c>
      <c r="M1250" s="38">
        <v>42677</v>
      </c>
      <c r="N1250">
        <v>0.5</v>
      </c>
      <c r="O1250">
        <v>1</v>
      </c>
      <c r="P1250">
        <v>0</v>
      </c>
      <c r="Q1250">
        <v>0</v>
      </c>
    </row>
    <row r="1251" spans="1:17" x14ac:dyDescent="0.3">
      <c r="A1251" t="s">
        <v>1425</v>
      </c>
      <c r="B1251" t="s">
        <v>116</v>
      </c>
      <c r="C1251" t="s">
        <v>23</v>
      </c>
      <c r="D1251" t="s">
        <v>23</v>
      </c>
      <c r="E1251" s="38">
        <v>42677</v>
      </c>
      <c r="F1251" t="s">
        <v>169</v>
      </c>
      <c r="G1251" t="s">
        <v>23</v>
      </c>
      <c r="H1251" t="s">
        <v>760</v>
      </c>
      <c r="I1251" t="s">
        <v>169</v>
      </c>
      <c r="J1251" t="b">
        <v>0</v>
      </c>
      <c r="K1251" t="b">
        <v>0</v>
      </c>
      <c r="L1251" t="b">
        <v>0</v>
      </c>
      <c r="N1251">
        <v>1</v>
      </c>
      <c r="O1251">
        <v>0</v>
      </c>
      <c r="P1251">
        <v>0</v>
      </c>
      <c r="Q1251">
        <v>0</v>
      </c>
    </row>
    <row r="1252" spans="1:17" x14ac:dyDescent="0.3">
      <c r="A1252" t="s">
        <v>1426</v>
      </c>
      <c r="B1252" t="s">
        <v>97</v>
      </c>
      <c r="C1252" t="s">
        <v>20</v>
      </c>
      <c r="D1252" t="s">
        <v>20</v>
      </c>
      <c r="E1252" s="38">
        <v>42679</v>
      </c>
      <c r="F1252" t="s">
        <v>149</v>
      </c>
      <c r="G1252" t="s">
        <v>20</v>
      </c>
      <c r="H1252" t="s">
        <v>742</v>
      </c>
      <c r="I1252" t="s">
        <v>149</v>
      </c>
      <c r="J1252" t="b">
        <v>1</v>
      </c>
      <c r="K1252" t="b">
        <v>0</v>
      </c>
      <c r="L1252" t="b">
        <v>1</v>
      </c>
      <c r="M1252" s="38">
        <v>42648</v>
      </c>
      <c r="N1252">
        <v>1</v>
      </c>
      <c r="O1252">
        <v>0</v>
      </c>
      <c r="P1252">
        <v>0</v>
      </c>
      <c r="Q1252">
        <v>0</v>
      </c>
    </row>
    <row r="1253" spans="1:17" x14ac:dyDescent="0.3">
      <c r="A1253" t="s">
        <v>1427</v>
      </c>
      <c r="B1253" t="s">
        <v>118</v>
      </c>
      <c r="C1253" t="s">
        <v>22</v>
      </c>
      <c r="D1253" t="s">
        <v>26</v>
      </c>
      <c r="E1253" s="38">
        <v>42678</v>
      </c>
      <c r="F1253" t="s">
        <v>166</v>
      </c>
      <c r="G1253" t="s">
        <v>26</v>
      </c>
      <c r="H1253" t="s">
        <v>742</v>
      </c>
      <c r="I1253" t="s">
        <v>321</v>
      </c>
      <c r="J1253" t="b">
        <v>1</v>
      </c>
      <c r="K1253" t="b">
        <v>1</v>
      </c>
      <c r="L1253" t="b">
        <v>1</v>
      </c>
      <c r="N1253">
        <v>1</v>
      </c>
      <c r="O1253">
        <v>0</v>
      </c>
      <c r="P1253">
        <v>0</v>
      </c>
      <c r="Q1253">
        <v>0</v>
      </c>
    </row>
    <row r="1254" spans="1:17" x14ac:dyDescent="0.3">
      <c r="A1254" t="s">
        <v>1428</v>
      </c>
      <c r="B1254" t="s">
        <v>331</v>
      </c>
      <c r="C1254" t="s">
        <v>26</v>
      </c>
      <c r="D1254" t="s">
        <v>26</v>
      </c>
      <c r="E1254" s="38">
        <v>42683</v>
      </c>
      <c r="H1254" t="s">
        <v>752</v>
      </c>
      <c r="I1254" t="s">
        <v>265</v>
      </c>
      <c r="J1254" t="b">
        <v>0</v>
      </c>
      <c r="K1254" t="b">
        <v>1</v>
      </c>
      <c r="L1254" t="b">
        <v>0</v>
      </c>
      <c r="N1254">
        <v>1</v>
      </c>
      <c r="O1254">
        <v>0</v>
      </c>
      <c r="P1254">
        <v>0</v>
      </c>
      <c r="Q1254">
        <v>0</v>
      </c>
    </row>
    <row r="1255" spans="1:17" x14ac:dyDescent="0.3">
      <c r="A1255" t="s">
        <v>1429</v>
      </c>
      <c r="B1255" t="s">
        <v>60</v>
      </c>
      <c r="C1255" t="s">
        <v>24</v>
      </c>
      <c r="D1255" t="s">
        <v>21</v>
      </c>
      <c r="E1255" s="38">
        <v>42686</v>
      </c>
      <c r="J1255" t="b">
        <v>0</v>
      </c>
      <c r="K1255" t="b">
        <v>1</v>
      </c>
      <c r="L1255" t="b">
        <v>1</v>
      </c>
      <c r="N1255">
        <v>1</v>
      </c>
      <c r="O1255">
        <v>0</v>
      </c>
      <c r="P1255">
        <v>0</v>
      </c>
      <c r="Q1255">
        <v>0</v>
      </c>
    </row>
    <row r="1256" spans="1:17" x14ac:dyDescent="0.3">
      <c r="A1256" t="s">
        <v>1430</v>
      </c>
      <c r="B1256" t="s">
        <v>1431</v>
      </c>
      <c r="C1256" t="s">
        <v>23</v>
      </c>
      <c r="D1256" t="s">
        <v>23</v>
      </c>
      <c r="E1256" s="38">
        <v>42679</v>
      </c>
      <c r="F1256" t="s">
        <v>168</v>
      </c>
      <c r="G1256" t="s">
        <v>23</v>
      </c>
      <c r="J1256" t="b">
        <v>1</v>
      </c>
      <c r="K1256" t="b">
        <v>0</v>
      </c>
      <c r="L1256" t="b">
        <v>0</v>
      </c>
      <c r="N1256">
        <v>1</v>
      </c>
      <c r="O1256">
        <v>0</v>
      </c>
      <c r="P1256">
        <v>0</v>
      </c>
      <c r="Q1256">
        <v>0</v>
      </c>
    </row>
    <row r="1257" spans="1:17" x14ac:dyDescent="0.3">
      <c r="A1257" t="s">
        <v>537</v>
      </c>
      <c r="B1257" t="s">
        <v>71</v>
      </c>
      <c r="C1257" t="s">
        <v>23</v>
      </c>
      <c r="D1257" t="s">
        <v>23</v>
      </c>
      <c r="E1257" s="38">
        <v>42678</v>
      </c>
      <c r="H1257" t="s">
        <v>742</v>
      </c>
      <c r="J1257" t="b">
        <v>0</v>
      </c>
      <c r="K1257" t="b">
        <v>1</v>
      </c>
      <c r="L1257" t="b">
        <v>1</v>
      </c>
      <c r="M1257" s="38">
        <v>42678</v>
      </c>
      <c r="N1257">
        <v>0.5</v>
      </c>
      <c r="O1257">
        <v>0</v>
      </c>
      <c r="P1257">
        <v>0</v>
      </c>
      <c r="Q1257">
        <v>0</v>
      </c>
    </row>
    <row r="1258" spans="1:17" x14ac:dyDescent="0.3">
      <c r="A1258" t="s">
        <v>1432</v>
      </c>
      <c r="D1258" t="s">
        <v>26</v>
      </c>
      <c r="E1258" s="38">
        <v>42677</v>
      </c>
      <c r="F1258" t="s">
        <v>150</v>
      </c>
      <c r="G1258" t="s">
        <v>22</v>
      </c>
      <c r="H1258" t="s">
        <v>756</v>
      </c>
      <c r="I1258" t="s">
        <v>150</v>
      </c>
      <c r="J1258" t="b">
        <v>1</v>
      </c>
      <c r="K1258" t="b">
        <v>0</v>
      </c>
      <c r="L1258" t="b">
        <v>0</v>
      </c>
      <c r="N1258">
        <v>1</v>
      </c>
      <c r="O1258">
        <v>0</v>
      </c>
      <c r="P1258">
        <v>0</v>
      </c>
      <c r="Q1258">
        <v>0</v>
      </c>
    </row>
    <row r="1259" spans="1:17" x14ac:dyDescent="0.3">
      <c r="A1259" t="s">
        <v>1074</v>
      </c>
      <c r="B1259" t="s">
        <v>89</v>
      </c>
      <c r="C1259" t="s">
        <v>21</v>
      </c>
      <c r="D1259" t="s">
        <v>21</v>
      </c>
      <c r="E1259" s="38">
        <v>42679</v>
      </c>
      <c r="F1259" t="s">
        <v>145</v>
      </c>
      <c r="G1259" t="s">
        <v>21</v>
      </c>
      <c r="J1259" t="b">
        <v>0</v>
      </c>
      <c r="K1259" t="b">
        <v>1</v>
      </c>
      <c r="L1259" t="b">
        <v>0</v>
      </c>
      <c r="N1259">
        <v>0.5</v>
      </c>
      <c r="O1259">
        <v>0</v>
      </c>
      <c r="P1259">
        <v>0</v>
      </c>
      <c r="Q1259">
        <v>0</v>
      </c>
    </row>
    <row r="1260" spans="1:17" x14ac:dyDescent="0.3">
      <c r="A1260" t="s">
        <v>401</v>
      </c>
      <c r="B1260" t="s">
        <v>41</v>
      </c>
      <c r="C1260" t="s">
        <v>25</v>
      </c>
      <c r="D1260" t="s">
        <v>25</v>
      </c>
      <c r="E1260" s="38">
        <v>42679</v>
      </c>
      <c r="F1260" t="s">
        <v>165</v>
      </c>
      <c r="G1260" t="s">
        <v>25</v>
      </c>
      <c r="H1260" t="s">
        <v>749</v>
      </c>
      <c r="I1260" t="s">
        <v>165</v>
      </c>
      <c r="J1260" t="b">
        <v>1</v>
      </c>
      <c r="K1260" t="b">
        <v>0</v>
      </c>
      <c r="L1260" t="b">
        <v>0</v>
      </c>
      <c r="M1260" s="38">
        <v>42679</v>
      </c>
      <c r="N1260">
        <v>1</v>
      </c>
      <c r="O1260">
        <v>1</v>
      </c>
      <c r="P1260">
        <v>0</v>
      </c>
      <c r="Q1260">
        <v>0</v>
      </c>
    </row>
    <row r="1261" spans="1:17" x14ac:dyDescent="0.3">
      <c r="A1261" t="s">
        <v>1433</v>
      </c>
      <c r="B1261" t="s">
        <v>66</v>
      </c>
      <c r="C1261" t="s">
        <v>25</v>
      </c>
      <c r="D1261" t="s">
        <v>25</v>
      </c>
      <c r="E1261" s="38">
        <v>42678</v>
      </c>
      <c r="F1261" t="s">
        <v>157</v>
      </c>
      <c r="G1261" t="s">
        <v>25</v>
      </c>
      <c r="H1261" t="s">
        <v>760</v>
      </c>
      <c r="I1261" t="s">
        <v>156</v>
      </c>
      <c r="J1261" t="b">
        <v>0</v>
      </c>
      <c r="K1261" t="b">
        <v>0</v>
      </c>
      <c r="L1261" t="b">
        <v>0</v>
      </c>
      <c r="N1261">
        <v>1</v>
      </c>
      <c r="O1261">
        <v>0</v>
      </c>
      <c r="P1261">
        <v>0</v>
      </c>
      <c r="Q1261">
        <v>0</v>
      </c>
    </row>
    <row r="1262" spans="1:17" x14ac:dyDescent="0.3">
      <c r="A1262" t="s">
        <v>705</v>
      </c>
      <c r="B1262" t="s">
        <v>77</v>
      </c>
      <c r="C1262" t="s">
        <v>20</v>
      </c>
      <c r="D1262" t="s">
        <v>20</v>
      </c>
      <c r="E1262" s="38">
        <v>42678</v>
      </c>
      <c r="F1262" t="s">
        <v>64</v>
      </c>
      <c r="G1262" t="s">
        <v>20</v>
      </c>
      <c r="H1262" t="s">
        <v>749</v>
      </c>
      <c r="I1262" t="s">
        <v>64</v>
      </c>
      <c r="J1262" t="b">
        <v>0</v>
      </c>
      <c r="K1262" t="b">
        <v>0</v>
      </c>
      <c r="L1262" t="b">
        <v>0</v>
      </c>
      <c r="M1262" s="38">
        <v>42678</v>
      </c>
      <c r="N1262">
        <v>1</v>
      </c>
      <c r="O1262">
        <v>1</v>
      </c>
      <c r="P1262">
        <v>0</v>
      </c>
      <c r="Q1262">
        <v>0</v>
      </c>
    </row>
    <row r="1263" spans="1:17" x14ac:dyDescent="0.3">
      <c r="A1263" t="s">
        <v>980</v>
      </c>
      <c r="B1263" t="s">
        <v>78</v>
      </c>
      <c r="C1263" t="s">
        <v>20</v>
      </c>
      <c r="D1263" t="s">
        <v>23</v>
      </c>
      <c r="E1263" s="38">
        <v>42678</v>
      </c>
      <c r="F1263" t="s">
        <v>163</v>
      </c>
      <c r="G1263" t="s">
        <v>23</v>
      </c>
      <c r="H1263" t="s">
        <v>754</v>
      </c>
      <c r="I1263" t="s">
        <v>163</v>
      </c>
      <c r="J1263" t="b">
        <v>0</v>
      </c>
      <c r="K1263" t="b">
        <v>1</v>
      </c>
      <c r="L1263" t="b">
        <v>0</v>
      </c>
      <c r="N1263">
        <v>0.5</v>
      </c>
      <c r="O1263">
        <v>0</v>
      </c>
      <c r="P1263">
        <v>0</v>
      </c>
      <c r="Q1263">
        <v>0</v>
      </c>
    </row>
    <row r="1264" spans="1:17" x14ac:dyDescent="0.3">
      <c r="A1264" t="s">
        <v>1434</v>
      </c>
      <c r="B1264" t="s">
        <v>94</v>
      </c>
      <c r="C1264" t="s">
        <v>20</v>
      </c>
      <c r="D1264" t="s">
        <v>23</v>
      </c>
      <c r="E1264" s="38">
        <v>42677</v>
      </c>
      <c r="F1264" t="s">
        <v>148</v>
      </c>
      <c r="G1264" t="s">
        <v>23</v>
      </c>
      <c r="H1264" t="s">
        <v>760</v>
      </c>
      <c r="I1264" t="s">
        <v>148</v>
      </c>
      <c r="J1264" t="b">
        <v>1</v>
      </c>
      <c r="K1264" t="b">
        <v>0</v>
      </c>
      <c r="L1264" t="b">
        <v>0</v>
      </c>
      <c r="N1264">
        <v>1</v>
      </c>
      <c r="O1264">
        <v>0</v>
      </c>
      <c r="P1264">
        <v>0</v>
      </c>
      <c r="Q1264">
        <v>0</v>
      </c>
    </row>
    <row r="1265" spans="1:17" x14ac:dyDescent="0.3">
      <c r="A1265" t="s">
        <v>1435</v>
      </c>
      <c r="B1265" t="s">
        <v>115</v>
      </c>
      <c r="C1265" t="s">
        <v>22</v>
      </c>
      <c r="D1265" t="s">
        <v>26</v>
      </c>
      <c r="E1265" s="38">
        <v>42682</v>
      </c>
      <c r="J1265" t="b">
        <v>0</v>
      </c>
      <c r="K1265" t="b">
        <v>1</v>
      </c>
      <c r="L1265" t="b">
        <v>0</v>
      </c>
      <c r="N1265">
        <v>1</v>
      </c>
      <c r="O1265">
        <v>0</v>
      </c>
      <c r="P1265">
        <v>0</v>
      </c>
      <c r="Q1265">
        <v>0</v>
      </c>
    </row>
    <row r="1266" spans="1:17" x14ac:dyDescent="0.3">
      <c r="A1266" t="s">
        <v>1436</v>
      </c>
      <c r="B1266" t="s">
        <v>88</v>
      </c>
      <c r="C1266" t="s">
        <v>25</v>
      </c>
      <c r="D1266" t="s">
        <v>25</v>
      </c>
      <c r="E1266" s="38">
        <v>42677</v>
      </c>
      <c r="F1266" t="s">
        <v>136</v>
      </c>
      <c r="G1266" t="s">
        <v>25</v>
      </c>
      <c r="H1266" t="s">
        <v>742</v>
      </c>
      <c r="I1266" t="s">
        <v>136</v>
      </c>
      <c r="J1266" t="b">
        <v>1</v>
      </c>
      <c r="K1266" t="b">
        <v>1</v>
      </c>
      <c r="L1266" t="b">
        <v>1</v>
      </c>
      <c r="N1266">
        <v>0.5</v>
      </c>
      <c r="O1266">
        <v>0</v>
      </c>
      <c r="P1266">
        <v>0</v>
      </c>
      <c r="Q1266">
        <v>0</v>
      </c>
    </row>
    <row r="1267" spans="1:17" x14ac:dyDescent="0.3">
      <c r="A1267" t="s">
        <v>1437</v>
      </c>
      <c r="B1267" t="s">
        <v>478</v>
      </c>
      <c r="C1267" t="s">
        <v>22</v>
      </c>
      <c r="D1267" t="s">
        <v>22</v>
      </c>
      <c r="E1267" s="38">
        <v>42681</v>
      </c>
      <c r="J1267" t="b">
        <v>0</v>
      </c>
      <c r="K1267" t="b">
        <v>1</v>
      </c>
      <c r="L1267" t="b">
        <v>0</v>
      </c>
      <c r="N1267">
        <v>1</v>
      </c>
      <c r="O1267">
        <v>0</v>
      </c>
      <c r="P1267">
        <v>0</v>
      </c>
      <c r="Q1267">
        <v>0</v>
      </c>
    </row>
    <row r="1268" spans="1:17" x14ac:dyDescent="0.3">
      <c r="A1268" t="s">
        <v>1438</v>
      </c>
      <c r="B1268" t="s">
        <v>125</v>
      </c>
      <c r="C1268" t="s">
        <v>23</v>
      </c>
      <c r="D1268" t="s">
        <v>23</v>
      </c>
      <c r="E1268" s="38">
        <v>42675</v>
      </c>
      <c r="F1268" t="s">
        <v>171</v>
      </c>
      <c r="G1268" t="s">
        <v>23</v>
      </c>
      <c r="H1268" t="s">
        <v>760</v>
      </c>
      <c r="I1268" t="s">
        <v>171</v>
      </c>
      <c r="J1268" t="b">
        <v>0</v>
      </c>
      <c r="K1268" t="b">
        <v>0</v>
      </c>
      <c r="L1268" t="b">
        <v>0</v>
      </c>
      <c r="N1268">
        <v>1</v>
      </c>
      <c r="O1268">
        <v>0</v>
      </c>
      <c r="P1268">
        <v>0</v>
      </c>
      <c r="Q1268">
        <v>0</v>
      </c>
    </row>
    <row r="1269" spans="1:17" x14ac:dyDescent="0.3">
      <c r="A1269" t="s">
        <v>1439</v>
      </c>
      <c r="B1269" t="s">
        <v>128</v>
      </c>
      <c r="C1269" t="s">
        <v>23</v>
      </c>
      <c r="D1269" t="s">
        <v>23</v>
      </c>
      <c r="E1269" s="38">
        <v>42686</v>
      </c>
      <c r="J1269" t="b">
        <v>0</v>
      </c>
      <c r="K1269" t="b">
        <v>1</v>
      </c>
      <c r="L1269" t="b">
        <v>0</v>
      </c>
      <c r="M1269" s="38">
        <v>42650</v>
      </c>
      <c r="N1269">
        <v>1</v>
      </c>
      <c r="O1269">
        <v>0</v>
      </c>
      <c r="P1269">
        <v>0</v>
      </c>
      <c r="Q1269">
        <v>0</v>
      </c>
    </row>
    <row r="1270" spans="1:17" x14ac:dyDescent="0.3">
      <c r="A1270" t="s">
        <v>1440</v>
      </c>
      <c r="B1270" t="s">
        <v>103</v>
      </c>
      <c r="C1270" t="s">
        <v>22</v>
      </c>
      <c r="D1270" t="s">
        <v>22</v>
      </c>
      <c r="E1270" s="38">
        <v>42679</v>
      </c>
      <c r="J1270" t="b">
        <v>0</v>
      </c>
      <c r="K1270" t="b">
        <v>1</v>
      </c>
      <c r="L1270" t="b">
        <v>1</v>
      </c>
      <c r="N1270">
        <v>1</v>
      </c>
      <c r="O1270">
        <v>0</v>
      </c>
      <c r="P1270">
        <v>0</v>
      </c>
      <c r="Q1270">
        <v>0</v>
      </c>
    </row>
    <row r="1271" spans="1:17" x14ac:dyDescent="0.3">
      <c r="A1271" t="s">
        <v>463</v>
      </c>
      <c r="D1271" t="s">
        <v>22</v>
      </c>
      <c r="E1271" s="38">
        <v>42668</v>
      </c>
      <c r="F1271" t="s">
        <v>172</v>
      </c>
      <c r="G1271" t="s">
        <v>22</v>
      </c>
      <c r="H1271" t="s">
        <v>742</v>
      </c>
      <c r="J1271" t="b">
        <v>0</v>
      </c>
      <c r="K1271" t="b">
        <v>1</v>
      </c>
      <c r="L1271" t="b">
        <v>1</v>
      </c>
      <c r="M1271" s="38">
        <v>42677</v>
      </c>
      <c r="N1271">
        <v>0.2</v>
      </c>
      <c r="O1271">
        <v>0</v>
      </c>
      <c r="P1271">
        <v>0</v>
      </c>
      <c r="Q1271">
        <v>0</v>
      </c>
    </row>
    <row r="1272" spans="1:17" x14ac:dyDescent="0.3">
      <c r="A1272" t="s">
        <v>1441</v>
      </c>
      <c r="B1272" t="s">
        <v>111</v>
      </c>
      <c r="C1272" t="s">
        <v>23</v>
      </c>
      <c r="D1272" t="s">
        <v>23</v>
      </c>
      <c r="E1272" s="38">
        <v>42679</v>
      </c>
      <c r="F1272" t="s">
        <v>171</v>
      </c>
      <c r="G1272" t="s">
        <v>23</v>
      </c>
      <c r="H1272" t="s">
        <v>754</v>
      </c>
      <c r="I1272" t="s">
        <v>171</v>
      </c>
      <c r="J1272" t="b">
        <v>1</v>
      </c>
      <c r="K1272" t="b">
        <v>1</v>
      </c>
      <c r="L1272" t="b">
        <v>0</v>
      </c>
      <c r="M1272" s="38">
        <v>42656</v>
      </c>
      <c r="N1272">
        <v>1</v>
      </c>
      <c r="O1272">
        <v>0</v>
      </c>
      <c r="P1272">
        <v>0</v>
      </c>
      <c r="Q1272">
        <v>0</v>
      </c>
    </row>
    <row r="1273" spans="1:17" x14ac:dyDescent="0.3">
      <c r="A1273" t="s">
        <v>1442</v>
      </c>
      <c r="B1273" t="s">
        <v>98</v>
      </c>
      <c r="C1273" t="s">
        <v>23</v>
      </c>
      <c r="D1273" t="s">
        <v>23</v>
      </c>
      <c r="E1273" s="38">
        <v>42679</v>
      </c>
      <c r="H1273" t="s">
        <v>742</v>
      </c>
      <c r="I1273" t="s">
        <v>265</v>
      </c>
      <c r="J1273" t="b">
        <v>0</v>
      </c>
      <c r="K1273" t="b">
        <v>1</v>
      </c>
      <c r="L1273" t="b">
        <v>1</v>
      </c>
      <c r="N1273">
        <v>1</v>
      </c>
      <c r="O1273">
        <v>0</v>
      </c>
      <c r="P1273">
        <v>0</v>
      </c>
      <c r="Q1273">
        <v>0</v>
      </c>
    </row>
    <row r="1274" spans="1:17" x14ac:dyDescent="0.3">
      <c r="A1274" t="s">
        <v>1413</v>
      </c>
      <c r="B1274" t="s">
        <v>57</v>
      </c>
      <c r="C1274" t="s">
        <v>25</v>
      </c>
      <c r="D1274" t="s">
        <v>25</v>
      </c>
      <c r="E1274" s="38">
        <v>42686</v>
      </c>
      <c r="F1274" t="s">
        <v>157</v>
      </c>
      <c r="G1274" t="s">
        <v>25</v>
      </c>
      <c r="H1274" t="s">
        <v>762</v>
      </c>
      <c r="I1274" t="s">
        <v>165</v>
      </c>
      <c r="J1274" t="b">
        <v>0</v>
      </c>
      <c r="K1274" t="b">
        <v>0</v>
      </c>
      <c r="L1274" t="b">
        <v>0</v>
      </c>
      <c r="N1274">
        <v>0.5</v>
      </c>
      <c r="O1274">
        <v>0</v>
      </c>
      <c r="P1274">
        <v>0</v>
      </c>
      <c r="Q1274">
        <v>0</v>
      </c>
    </row>
    <row r="1275" spans="1:17" x14ac:dyDescent="0.3">
      <c r="A1275" t="s">
        <v>1443</v>
      </c>
      <c r="D1275" t="s">
        <v>26</v>
      </c>
      <c r="E1275" s="38">
        <v>42682</v>
      </c>
      <c r="F1275" t="s">
        <v>150</v>
      </c>
      <c r="G1275" t="s">
        <v>22</v>
      </c>
      <c r="H1275" t="s">
        <v>760</v>
      </c>
      <c r="I1275" t="s">
        <v>150</v>
      </c>
      <c r="J1275" t="b">
        <v>0</v>
      </c>
      <c r="K1275" t="b">
        <v>0</v>
      </c>
      <c r="L1275" t="b">
        <v>0</v>
      </c>
      <c r="N1275">
        <v>1</v>
      </c>
      <c r="O1275">
        <v>0</v>
      </c>
      <c r="P1275">
        <v>0</v>
      </c>
      <c r="Q1275">
        <v>0</v>
      </c>
    </row>
    <row r="1276" spans="1:17" x14ac:dyDescent="0.3">
      <c r="A1276" t="s">
        <v>527</v>
      </c>
      <c r="B1276" t="s">
        <v>121</v>
      </c>
      <c r="C1276" t="s">
        <v>26</v>
      </c>
      <c r="D1276" t="s">
        <v>26</v>
      </c>
      <c r="E1276" s="38">
        <v>42679</v>
      </c>
      <c r="F1276" t="s">
        <v>166</v>
      </c>
      <c r="G1276" t="s">
        <v>26</v>
      </c>
      <c r="H1276" t="s">
        <v>749</v>
      </c>
      <c r="I1276" t="s">
        <v>166</v>
      </c>
      <c r="J1276" t="b">
        <v>1</v>
      </c>
      <c r="K1276" t="b">
        <v>0</v>
      </c>
      <c r="L1276" t="b">
        <v>0</v>
      </c>
      <c r="M1276" s="38">
        <v>42679</v>
      </c>
      <c r="N1276">
        <v>1</v>
      </c>
      <c r="O1276">
        <v>1</v>
      </c>
      <c r="P1276">
        <v>0</v>
      </c>
      <c r="Q1276">
        <v>0</v>
      </c>
    </row>
    <row r="1277" spans="1:17" x14ac:dyDescent="0.3">
      <c r="A1277" t="s">
        <v>506</v>
      </c>
      <c r="B1277" t="s">
        <v>48</v>
      </c>
      <c r="C1277" t="s">
        <v>24</v>
      </c>
      <c r="D1277" t="s">
        <v>21</v>
      </c>
      <c r="E1277" s="38">
        <v>42684</v>
      </c>
      <c r="F1277" t="s">
        <v>167</v>
      </c>
      <c r="G1277" t="s">
        <v>21</v>
      </c>
      <c r="H1277" t="s">
        <v>742</v>
      </c>
      <c r="I1277" t="s">
        <v>265</v>
      </c>
      <c r="J1277" t="b">
        <v>1</v>
      </c>
      <c r="K1277" t="b">
        <v>1</v>
      </c>
      <c r="L1277" t="b">
        <v>1</v>
      </c>
      <c r="M1277" s="38">
        <v>42691</v>
      </c>
      <c r="N1277">
        <v>1</v>
      </c>
      <c r="O1277">
        <v>0</v>
      </c>
      <c r="P1277">
        <v>0</v>
      </c>
      <c r="Q1277">
        <v>0</v>
      </c>
    </row>
    <row r="1278" spans="1:17" x14ac:dyDescent="0.3">
      <c r="A1278" t="s">
        <v>953</v>
      </c>
      <c r="D1278" t="s">
        <v>26</v>
      </c>
      <c r="E1278" s="38">
        <v>42681</v>
      </c>
      <c r="F1278" t="s">
        <v>150</v>
      </c>
      <c r="G1278" t="s">
        <v>22</v>
      </c>
      <c r="H1278" t="s">
        <v>742</v>
      </c>
      <c r="I1278" t="s">
        <v>150</v>
      </c>
      <c r="J1278" t="b">
        <v>1</v>
      </c>
      <c r="K1278" t="b">
        <v>1</v>
      </c>
      <c r="L1278" t="b">
        <v>1</v>
      </c>
      <c r="N1278">
        <v>0.33</v>
      </c>
      <c r="O1278">
        <v>0</v>
      </c>
      <c r="P1278">
        <v>0</v>
      </c>
      <c r="Q1278">
        <v>0</v>
      </c>
    </row>
    <row r="1279" spans="1:17" x14ac:dyDescent="0.3">
      <c r="A1279" t="s">
        <v>603</v>
      </c>
      <c r="B1279" t="s">
        <v>74</v>
      </c>
      <c r="C1279" t="s">
        <v>20</v>
      </c>
      <c r="D1279" t="s">
        <v>20</v>
      </c>
      <c r="E1279" s="38">
        <v>42686</v>
      </c>
      <c r="F1279" t="s">
        <v>144</v>
      </c>
      <c r="G1279" t="s">
        <v>20</v>
      </c>
      <c r="H1279" t="s">
        <v>750</v>
      </c>
      <c r="I1279" t="s">
        <v>152</v>
      </c>
      <c r="J1279" t="b">
        <v>1</v>
      </c>
      <c r="K1279" t="b">
        <v>0</v>
      </c>
      <c r="L1279" t="b">
        <v>0</v>
      </c>
      <c r="M1279" s="38">
        <v>42686</v>
      </c>
      <c r="N1279">
        <v>1</v>
      </c>
      <c r="O1279">
        <v>1</v>
      </c>
      <c r="P1279">
        <v>0</v>
      </c>
      <c r="Q1279">
        <v>1</v>
      </c>
    </row>
    <row r="1280" spans="1:17" x14ac:dyDescent="0.3">
      <c r="A1280" t="s">
        <v>619</v>
      </c>
      <c r="B1280" t="s">
        <v>118</v>
      </c>
      <c r="C1280" t="s">
        <v>22</v>
      </c>
      <c r="D1280" t="s">
        <v>26</v>
      </c>
      <c r="E1280" s="38">
        <v>42683</v>
      </c>
      <c r="J1280" t="b">
        <v>1</v>
      </c>
      <c r="K1280" t="b">
        <v>0</v>
      </c>
      <c r="L1280" t="b">
        <v>1</v>
      </c>
      <c r="M1280" s="38">
        <v>42683</v>
      </c>
      <c r="N1280">
        <v>0.2</v>
      </c>
      <c r="O1280">
        <v>0</v>
      </c>
      <c r="P1280">
        <v>0</v>
      </c>
      <c r="Q1280">
        <v>0</v>
      </c>
    </row>
    <row r="1281" spans="1:17" x14ac:dyDescent="0.3">
      <c r="A1281" t="s">
        <v>1444</v>
      </c>
      <c r="B1281" t="s">
        <v>42</v>
      </c>
      <c r="C1281" t="s">
        <v>25</v>
      </c>
      <c r="D1281" t="s">
        <v>25</v>
      </c>
      <c r="E1281" s="38">
        <v>42679</v>
      </c>
      <c r="F1281" t="s">
        <v>165</v>
      </c>
      <c r="G1281" t="s">
        <v>25</v>
      </c>
      <c r="H1281" t="s">
        <v>742</v>
      </c>
      <c r="I1281" t="s">
        <v>165</v>
      </c>
      <c r="J1281" t="b">
        <v>1</v>
      </c>
      <c r="K1281" t="b">
        <v>1</v>
      </c>
      <c r="L1281" t="b">
        <v>1</v>
      </c>
      <c r="N1281">
        <v>0.5</v>
      </c>
      <c r="O1281">
        <v>0</v>
      </c>
      <c r="P1281">
        <v>0</v>
      </c>
      <c r="Q1281">
        <v>0</v>
      </c>
    </row>
    <row r="1282" spans="1:17" x14ac:dyDescent="0.3">
      <c r="A1282" t="s">
        <v>367</v>
      </c>
      <c r="B1282" t="s">
        <v>121</v>
      </c>
      <c r="C1282" t="s">
        <v>26</v>
      </c>
      <c r="D1282" t="s">
        <v>26</v>
      </c>
      <c r="E1282" s="38">
        <v>42681</v>
      </c>
      <c r="H1282" t="s">
        <v>742</v>
      </c>
      <c r="J1282" t="b">
        <v>0</v>
      </c>
      <c r="K1282" t="b">
        <v>1</v>
      </c>
      <c r="L1282" t="b">
        <v>1</v>
      </c>
      <c r="M1282" s="38">
        <v>42685</v>
      </c>
      <c r="N1282">
        <v>0.33</v>
      </c>
      <c r="O1282">
        <v>0</v>
      </c>
      <c r="P1282">
        <v>0</v>
      </c>
      <c r="Q1282">
        <v>0</v>
      </c>
    </row>
    <row r="1283" spans="1:17" x14ac:dyDescent="0.3">
      <c r="A1283" t="s">
        <v>473</v>
      </c>
      <c r="B1283" t="s">
        <v>116</v>
      </c>
      <c r="C1283" t="s">
        <v>23</v>
      </c>
      <c r="D1283" t="s">
        <v>20</v>
      </c>
      <c r="E1283" s="38">
        <v>42679</v>
      </c>
      <c r="F1283" t="s">
        <v>140</v>
      </c>
      <c r="G1283" t="s">
        <v>20</v>
      </c>
      <c r="H1283" t="s">
        <v>750</v>
      </c>
      <c r="I1283" t="s">
        <v>140</v>
      </c>
      <c r="J1283" t="b">
        <v>1</v>
      </c>
      <c r="K1283" t="b">
        <v>0</v>
      </c>
      <c r="L1283" t="b">
        <v>0</v>
      </c>
      <c r="M1283" s="38">
        <v>42679</v>
      </c>
      <c r="N1283">
        <v>0.33</v>
      </c>
      <c r="O1283">
        <v>1</v>
      </c>
      <c r="P1283">
        <v>0</v>
      </c>
      <c r="Q1283">
        <v>1</v>
      </c>
    </row>
    <row r="1284" spans="1:17" x14ac:dyDescent="0.3">
      <c r="A1284" t="s">
        <v>1445</v>
      </c>
      <c r="B1284" t="s">
        <v>73</v>
      </c>
      <c r="C1284" t="s">
        <v>20</v>
      </c>
      <c r="D1284" t="s">
        <v>20</v>
      </c>
      <c r="E1284" s="38">
        <v>42690</v>
      </c>
      <c r="F1284" t="s">
        <v>140</v>
      </c>
      <c r="G1284" t="s">
        <v>20</v>
      </c>
      <c r="J1284" t="b">
        <v>1</v>
      </c>
      <c r="K1284" t="b">
        <v>0</v>
      </c>
      <c r="L1284" t="b">
        <v>0</v>
      </c>
      <c r="N1284">
        <v>1</v>
      </c>
      <c r="O1284">
        <v>0</v>
      </c>
      <c r="P1284">
        <v>0</v>
      </c>
      <c r="Q1284">
        <v>0</v>
      </c>
    </row>
    <row r="1285" spans="1:17" x14ac:dyDescent="0.3">
      <c r="A1285" t="s">
        <v>560</v>
      </c>
      <c r="D1285" t="s">
        <v>21</v>
      </c>
      <c r="E1285" s="38">
        <v>42682</v>
      </c>
      <c r="F1285" t="s">
        <v>162</v>
      </c>
      <c r="G1285" t="s">
        <v>21</v>
      </c>
      <c r="H1285" t="s">
        <v>750</v>
      </c>
      <c r="I1285" t="s">
        <v>162</v>
      </c>
      <c r="J1285" t="b">
        <v>1</v>
      </c>
      <c r="K1285" t="b">
        <v>0</v>
      </c>
      <c r="L1285" t="b">
        <v>0</v>
      </c>
      <c r="M1285" s="38">
        <v>42682</v>
      </c>
      <c r="N1285">
        <v>1</v>
      </c>
      <c r="O1285">
        <v>1</v>
      </c>
      <c r="P1285">
        <v>0</v>
      </c>
      <c r="Q1285">
        <v>1</v>
      </c>
    </row>
    <row r="1286" spans="1:17" x14ac:dyDescent="0.3">
      <c r="A1286" t="s">
        <v>1446</v>
      </c>
      <c r="B1286" t="s">
        <v>109</v>
      </c>
      <c r="C1286" t="s">
        <v>24</v>
      </c>
      <c r="D1286" t="s">
        <v>21</v>
      </c>
      <c r="E1286" s="38">
        <v>42686</v>
      </c>
      <c r="H1286" t="s">
        <v>769</v>
      </c>
      <c r="I1286" t="s">
        <v>265</v>
      </c>
      <c r="J1286" t="b">
        <v>0</v>
      </c>
      <c r="K1286" t="b">
        <v>1</v>
      </c>
      <c r="L1286" t="b">
        <v>0</v>
      </c>
      <c r="N1286">
        <v>1</v>
      </c>
      <c r="O1286">
        <v>0</v>
      </c>
      <c r="P1286">
        <v>0</v>
      </c>
      <c r="Q1286">
        <v>0</v>
      </c>
    </row>
    <row r="1287" spans="1:17" x14ac:dyDescent="0.3">
      <c r="A1287" t="s">
        <v>1447</v>
      </c>
      <c r="B1287" t="s">
        <v>99</v>
      </c>
      <c r="C1287" t="s">
        <v>24</v>
      </c>
      <c r="D1287" t="s">
        <v>21</v>
      </c>
      <c r="E1287" s="38">
        <v>42683</v>
      </c>
      <c r="J1287" t="b">
        <v>0</v>
      </c>
      <c r="K1287" t="b">
        <v>1</v>
      </c>
      <c r="L1287" t="b">
        <v>0</v>
      </c>
      <c r="N1287">
        <v>1</v>
      </c>
      <c r="O1287">
        <v>0</v>
      </c>
      <c r="P1287">
        <v>0</v>
      </c>
      <c r="Q1287">
        <v>0</v>
      </c>
    </row>
    <row r="1288" spans="1:17" x14ac:dyDescent="0.3">
      <c r="A1288" t="s">
        <v>1448</v>
      </c>
      <c r="B1288" t="s">
        <v>122</v>
      </c>
      <c r="C1288" t="s">
        <v>23</v>
      </c>
      <c r="D1288" t="s">
        <v>23</v>
      </c>
      <c r="E1288" s="38">
        <v>42682</v>
      </c>
      <c r="J1288" t="b">
        <v>0</v>
      </c>
      <c r="K1288" t="b">
        <v>1</v>
      </c>
      <c r="L1288" t="b">
        <v>0</v>
      </c>
      <c r="N1288">
        <v>1</v>
      </c>
      <c r="O1288">
        <v>0</v>
      </c>
      <c r="P1288">
        <v>0</v>
      </c>
      <c r="Q1288">
        <v>0</v>
      </c>
    </row>
    <row r="1289" spans="1:17" x14ac:dyDescent="0.3">
      <c r="A1289" t="s">
        <v>462</v>
      </c>
      <c r="B1289" t="s">
        <v>82</v>
      </c>
      <c r="C1289" t="s">
        <v>25</v>
      </c>
      <c r="D1289" t="s">
        <v>25</v>
      </c>
      <c r="E1289" s="38">
        <v>42686</v>
      </c>
      <c r="F1289" t="s">
        <v>156</v>
      </c>
      <c r="G1289" t="s">
        <v>25</v>
      </c>
      <c r="H1289" t="s">
        <v>750</v>
      </c>
      <c r="I1289" t="s">
        <v>156</v>
      </c>
      <c r="J1289" t="b">
        <v>1</v>
      </c>
      <c r="K1289" t="b">
        <v>0</v>
      </c>
      <c r="L1289" t="b">
        <v>0</v>
      </c>
      <c r="M1289" s="38">
        <v>42686</v>
      </c>
      <c r="N1289">
        <v>0.5</v>
      </c>
      <c r="O1289">
        <v>1</v>
      </c>
      <c r="P1289">
        <v>0</v>
      </c>
      <c r="Q1289">
        <v>1</v>
      </c>
    </row>
    <row r="1290" spans="1:17" x14ac:dyDescent="0.3">
      <c r="A1290" t="s">
        <v>1449</v>
      </c>
      <c r="D1290" t="s">
        <v>22</v>
      </c>
      <c r="E1290" s="38">
        <v>42686</v>
      </c>
      <c r="J1290" t="b">
        <v>0</v>
      </c>
      <c r="K1290" t="b">
        <v>1</v>
      </c>
      <c r="L1290" t="b">
        <v>0</v>
      </c>
      <c r="N1290">
        <v>0.5</v>
      </c>
      <c r="O1290">
        <v>0</v>
      </c>
      <c r="P1290">
        <v>0</v>
      </c>
      <c r="Q1290">
        <v>0</v>
      </c>
    </row>
    <row r="1291" spans="1:17" x14ac:dyDescent="0.3">
      <c r="A1291" t="s">
        <v>1305</v>
      </c>
      <c r="B1291" t="s">
        <v>45</v>
      </c>
      <c r="C1291" t="s">
        <v>20</v>
      </c>
      <c r="D1291" t="s">
        <v>20</v>
      </c>
      <c r="E1291" s="38">
        <v>42686</v>
      </c>
      <c r="F1291" t="s">
        <v>64</v>
      </c>
      <c r="G1291" t="s">
        <v>20</v>
      </c>
      <c r="J1291" t="b">
        <v>0</v>
      </c>
      <c r="K1291" t="b">
        <v>1</v>
      </c>
      <c r="L1291" t="b">
        <v>1</v>
      </c>
      <c r="N1291">
        <v>0.33</v>
      </c>
      <c r="O1291">
        <v>0</v>
      </c>
      <c r="P1291">
        <v>0</v>
      </c>
      <c r="Q1291">
        <v>0</v>
      </c>
    </row>
    <row r="1292" spans="1:17" x14ac:dyDescent="0.3">
      <c r="A1292" t="s">
        <v>1450</v>
      </c>
      <c r="B1292" t="s">
        <v>48</v>
      </c>
      <c r="C1292" t="s">
        <v>24</v>
      </c>
      <c r="D1292" t="s">
        <v>21</v>
      </c>
      <c r="E1292" s="38">
        <v>42690</v>
      </c>
      <c r="F1292" t="s">
        <v>159</v>
      </c>
      <c r="G1292" t="s">
        <v>21</v>
      </c>
      <c r="H1292" t="s">
        <v>762</v>
      </c>
      <c r="I1292" t="s">
        <v>159</v>
      </c>
      <c r="J1292" t="b">
        <v>0</v>
      </c>
      <c r="K1292" t="b">
        <v>0</v>
      </c>
      <c r="L1292" t="b">
        <v>0</v>
      </c>
      <c r="N1292">
        <v>1</v>
      </c>
      <c r="O1292">
        <v>0</v>
      </c>
      <c r="P1292">
        <v>0</v>
      </c>
      <c r="Q1292">
        <v>0</v>
      </c>
    </row>
    <row r="1293" spans="1:17" x14ac:dyDescent="0.3">
      <c r="A1293" t="s">
        <v>367</v>
      </c>
      <c r="B1293" t="s">
        <v>121</v>
      </c>
      <c r="C1293" t="s">
        <v>26</v>
      </c>
      <c r="D1293" t="s">
        <v>26</v>
      </c>
      <c r="E1293" s="38">
        <v>42685</v>
      </c>
      <c r="F1293" t="s">
        <v>146</v>
      </c>
      <c r="G1293" t="s">
        <v>26</v>
      </c>
      <c r="H1293" t="s">
        <v>750</v>
      </c>
      <c r="I1293" t="s">
        <v>146</v>
      </c>
      <c r="J1293" t="b">
        <v>1</v>
      </c>
      <c r="K1293" t="b">
        <v>0</v>
      </c>
      <c r="L1293" t="b">
        <v>0</v>
      </c>
      <c r="M1293" s="38">
        <v>42685</v>
      </c>
      <c r="N1293">
        <v>0.33</v>
      </c>
      <c r="O1293">
        <v>1</v>
      </c>
      <c r="P1293">
        <v>0</v>
      </c>
      <c r="Q1293">
        <v>1</v>
      </c>
    </row>
    <row r="1294" spans="1:17" x14ac:dyDescent="0.3">
      <c r="A1294" t="s">
        <v>974</v>
      </c>
      <c r="B1294" t="s">
        <v>74</v>
      </c>
      <c r="C1294" t="s">
        <v>20</v>
      </c>
      <c r="D1294" t="s">
        <v>20</v>
      </c>
      <c r="E1294" s="38">
        <v>42681</v>
      </c>
      <c r="F1294" t="s">
        <v>173</v>
      </c>
      <c r="G1294" t="s">
        <v>20</v>
      </c>
      <c r="H1294" t="s">
        <v>742</v>
      </c>
      <c r="J1294" t="b">
        <v>1</v>
      </c>
      <c r="K1294" t="b">
        <v>1</v>
      </c>
      <c r="L1294" t="b">
        <v>1</v>
      </c>
      <c r="N1294">
        <v>0.17</v>
      </c>
      <c r="O1294">
        <v>0</v>
      </c>
      <c r="P1294">
        <v>0</v>
      </c>
      <c r="Q1294">
        <v>0</v>
      </c>
    </row>
    <row r="1295" spans="1:17" x14ac:dyDescent="0.3">
      <c r="A1295" t="s">
        <v>974</v>
      </c>
      <c r="B1295" t="s">
        <v>74</v>
      </c>
      <c r="C1295" t="s">
        <v>20</v>
      </c>
      <c r="D1295" t="s">
        <v>20</v>
      </c>
      <c r="E1295" s="38">
        <v>42681</v>
      </c>
      <c r="H1295" t="s">
        <v>742</v>
      </c>
      <c r="J1295" t="b">
        <v>0</v>
      </c>
      <c r="K1295" t="b">
        <v>1</v>
      </c>
      <c r="L1295" t="b">
        <v>1</v>
      </c>
      <c r="N1295">
        <v>0.17</v>
      </c>
      <c r="O1295">
        <v>0</v>
      </c>
      <c r="P1295">
        <v>0</v>
      </c>
      <c r="Q1295">
        <v>0</v>
      </c>
    </row>
    <row r="1296" spans="1:17" x14ac:dyDescent="0.3">
      <c r="A1296" t="s">
        <v>1451</v>
      </c>
      <c r="B1296" t="s">
        <v>57</v>
      </c>
      <c r="C1296" t="s">
        <v>25</v>
      </c>
      <c r="D1296" t="s">
        <v>25</v>
      </c>
      <c r="E1296" s="38">
        <v>42682</v>
      </c>
      <c r="J1296" t="b">
        <v>0</v>
      </c>
      <c r="K1296" t="b">
        <v>1</v>
      </c>
      <c r="L1296" t="b">
        <v>0</v>
      </c>
      <c r="N1296">
        <v>1</v>
      </c>
      <c r="O1296">
        <v>0</v>
      </c>
      <c r="P1296">
        <v>0</v>
      </c>
      <c r="Q1296">
        <v>0</v>
      </c>
    </row>
    <row r="1297" spans="1:17" x14ac:dyDescent="0.3">
      <c r="A1297" t="s">
        <v>1452</v>
      </c>
      <c r="D1297" t="s">
        <v>26</v>
      </c>
      <c r="E1297" s="38">
        <v>42684</v>
      </c>
      <c r="J1297" t="b">
        <v>0</v>
      </c>
      <c r="K1297" t="b">
        <v>1</v>
      </c>
      <c r="L1297" t="b">
        <v>0</v>
      </c>
      <c r="N1297">
        <v>1</v>
      </c>
      <c r="O1297">
        <v>0</v>
      </c>
      <c r="P1297">
        <v>0</v>
      </c>
      <c r="Q1297">
        <v>0</v>
      </c>
    </row>
    <row r="1298" spans="1:17" x14ac:dyDescent="0.3">
      <c r="A1298" t="s">
        <v>1346</v>
      </c>
      <c r="B1298" t="s">
        <v>71</v>
      </c>
      <c r="C1298" t="s">
        <v>23</v>
      </c>
      <c r="D1298" t="s">
        <v>23</v>
      </c>
      <c r="E1298" s="38">
        <v>42688</v>
      </c>
      <c r="F1298" t="s">
        <v>171</v>
      </c>
      <c r="G1298" t="s">
        <v>23</v>
      </c>
      <c r="J1298" t="b">
        <v>0</v>
      </c>
      <c r="K1298" t="b">
        <v>1</v>
      </c>
      <c r="L1298" t="b">
        <v>0</v>
      </c>
      <c r="N1298">
        <v>0.5</v>
      </c>
      <c r="O1298">
        <v>0</v>
      </c>
      <c r="P1298">
        <v>0</v>
      </c>
      <c r="Q1298">
        <v>0</v>
      </c>
    </row>
    <row r="1299" spans="1:17" x14ac:dyDescent="0.3">
      <c r="A1299" t="s">
        <v>514</v>
      </c>
      <c r="B1299" t="s">
        <v>66</v>
      </c>
      <c r="C1299" t="s">
        <v>25</v>
      </c>
      <c r="D1299" t="s">
        <v>25</v>
      </c>
      <c r="E1299" s="38">
        <v>42684</v>
      </c>
      <c r="F1299" t="s">
        <v>165</v>
      </c>
      <c r="G1299" t="s">
        <v>25</v>
      </c>
      <c r="H1299" t="s">
        <v>750</v>
      </c>
      <c r="I1299" t="s">
        <v>156</v>
      </c>
      <c r="J1299" t="b">
        <v>1</v>
      </c>
      <c r="K1299" t="b">
        <v>0</v>
      </c>
      <c r="L1299" t="b">
        <v>0</v>
      </c>
      <c r="M1299" s="38">
        <v>42684</v>
      </c>
      <c r="N1299">
        <v>0.33</v>
      </c>
      <c r="O1299">
        <v>1</v>
      </c>
      <c r="P1299">
        <v>0</v>
      </c>
      <c r="Q1299">
        <v>1</v>
      </c>
    </row>
    <row r="1300" spans="1:17" x14ac:dyDescent="0.3">
      <c r="A1300" t="s">
        <v>1453</v>
      </c>
      <c r="B1300" t="s">
        <v>126</v>
      </c>
      <c r="C1300" t="s">
        <v>25</v>
      </c>
      <c r="D1300" t="s">
        <v>25</v>
      </c>
      <c r="E1300" s="38">
        <v>42681</v>
      </c>
      <c r="F1300" t="s">
        <v>157</v>
      </c>
      <c r="G1300" t="s">
        <v>25</v>
      </c>
      <c r="H1300" t="s">
        <v>762</v>
      </c>
      <c r="I1300" t="s">
        <v>165</v>
      </c>
      <c r="J1300" t="b">
        <v>0</v>
      </c>
      <c r="K1300" t="b">
        <v>0</v>
      </c>
      <c r="L1300" t="b">
        <v>0</v>
      </c>
      <c r="N1300">
        <v>1</v>
      </c>
      <c r="O1300">
        <v>0</v>
      </c>
      <c r="P1300">
        <v>0</v>
      </c>
      <c r="Q1300">
        <v>0</v>
      </c>
    </row>
    <row r="1301" spans="1:17" x14ac:dyDescent="0.3">
      <c r="A1301" t="s">
        <v>1454</v>
      </c>
      <c r="B1301" t="s">
        <v>334</v>
      </c>
      <c r="C1301" t="s">
        <v>23</v>
      </c>
      <c r="D1301" t="s">
        <v>23</v>
      </c>
      <c r="E1301" s="38">
        <v>42682</v>
      </c>
      <c r="J1301" t="b">
        <v>0</v>
      </c>
      <c r="K1301" t="b">
        <v>1</v>
      </c>
      <c r="L1301" t="b">
        <v>0</v>
      </c>
      <c r="N1301">
        <v>1</v>
      </c>
      <c r="O1301">
        <v>0</v>
      </c>
      <c r="P1301">
        <v>0</v>
      </c>
      <c r="Q1301">
        <v>0</v>
      </c>
    </row>
    <row r="1302" spans="1:17" x14ac:dyDescent="0.3">
      <c r="A1302" t="s">
        <v>696</v>
      </c>
      <c r="B1302" t="s">
        <v>132</v>
      </c>
      <c r="C1302" t="s">
        <v>20</v>
      </c>
      <c r="D1302" t="s">
        <v>20</v>
      </c>
      <c r="E1302" s="38">
        <v>42682</v>
      </c>
      <c r="H1302" t="s">
        <v>742</v>
      </c>
      <c r="I1302" t="s">
        <v>302</v>
      </c>
      <c r="J1302" t="b">
        <v>0</v>
      </c>
      <c r="K1302" t="b">
        <v>1</v>
      </c>
      <c r="L1302" t="b">
        <v>1</v>
      </c>
      <c r="M1302" s="38">
        <v>42682</v>
      </c>
      <c r="N1302">
        <v>0.25</v>
      </c>
      <c r="O1302">
        <v>0</v>
      </c>
      <c r="P1302">
        <v>0</v>
      </c>
      <c r="Q1302">
        <v>0</v>
      </c>
    </row>
    <row r="1303" spans="1:17" x14ac:dyDescent="0.3">
      <c r="A1303" t="s">
        <v>561</v>
      </c>
      <c r="B1303" t="s">
        <v>64</v>
      </c>
      <c r="C1303" t="s">
        <v>20</v>
      </c>
      <c r="D1303" t="s">
        <v>23</v>
      </c>
      <c r="E1303" s="38">
        <v>42685</v>
      </c>
      <c r="F1303" t="s">
        <v>64</v>
      </c>
      <c r="G1303" t="s">
        <v>20</v>
      </c>
      <c r="H1303" t="s">
        <v>750</v>
      </c>
      <c r="I1303" t="s">
        <v>64</v>
      </c>
      <c r="J1303" t="b">
        <v>1</v>
      </c>
      <c r="K1303" t="b">
        <v>0</v>
      </c>
      <c r="L1303" t="b">
        <v>0</v>
      </c>
      <c r="M1303" s="38">
        <v>42685</v>
      </c>
      <c r="N1303">
        <v>1</v>
      </c>
      <c r="O1303">
        <v>1</v>
      </c>
      <c r="P1303">
        <v>0</v>
      </c>
      <c r="Q1303">
        <v>1</v>
      </c>
    </row>
    <row r="1304" spans="1:17" x14ac:dyDescent="0.3">
      <c r="A1304" t="s">
        <v>1455</v>
      </c>
      <c r="B1304" t="s">
        <v>60</v>
      </c>
      <c r="C1304" t="s">
        <v>24</v>
      </c>
      <c r="D1304" t="s">
        <v>21</v>
      </c>
      <c r="E1304" s="38">
        <v>42686</v>
      </c>
      <c r="J1304" t="b">
        <v>0</v>
      </c>
      <c r="K1304" t="b">
        <v>1</v>
      </c>
      <c r="L1304" t="b">
        <v>0</v>
      </c>
      <c r="N1304">
        <v>1</v>
      </c>
      <c r="O1304">
        <v>0</v>
      </c>
      <c r="P1304">
        <v>0</v>
      </c>
      <c r="Q1304">
        <v>0</v>
      </c>
    </row>
    <row r="1305" spans="1:17" x14ac:dyDescent="0.3">
      <c r="A1305" t="s">
        <v>499</v>
      </c>
      <c r="D1305" t="s">
        <v>22</v>
      </c>
      <c r="E1305" s="38">
        <v>42686</v>
      </c>
      <c r="J1305" t="b">
        <v>0</v>
      </c>
      <c r="K1305" t="b">
        <v>1</v>
      </c>
      <c r="L1305" t="b">
        <v>0</v>
      </c>
      <c r="M1305" s="38">
        <v>42679</v>
      </c>
      <c r="N1305">
        <v>0.5</v>
      </c>
      <c r="O1305">
        <v>0</v>
      </c>
      <c r="P1305">
        <v>0</v>
      </c>
      <c r="Q1305">
        <v>0</v>
      </c>
    </row>
    <row r="1306" spans="1:17" x14ac:dyDescent="0.3">
      <c r="A1306" t="s">
        <v>1456</v>
      </c>
      <c r="B1306" t="s">
        <v>100</v>
      </c>
      <c r="C1306" t="s">
        <v>24</v>
      </c>
      <c r="D1306" t="s">
        <v>21</v>
      </c>
      <c r="E1306" s="38">
        <v>42682</v>
      </c>
      <c r="J1306" t="b">
        <v>0</v>
      </c>
      <c r="K1306" t="b">
        <v>1</v>
      </c>
      <c r="L1306" t="b">
        <v>0</v>
      </c>
      <c r="N1306">
        <v>1</v>
      </c>
      <c r="O1306">
        <v>0</v>
      </c>
      <c r="P1306">
        <v>0</v>
      </c>
      <c r="Q1306">
        <v>0</v>
      </c>
    </row>
    <row r="1307" spans="1:17" x14ac:dyDescent="0.3">
      <c r="A1307" t="s">
        <v>1457</v>
      </c>
      <c r="B1307" t="s">
        <v>109</v>
      </c>
      <c r="C1307" t="s">
        <v>24</v>
      </c>
      <c r="D1307" t="s">
        <v>21</v>
      </c>
      <c r="E1307" s="38">
        <v>42682</v>
      </c>
      <c r="F1307" t="s">
        <v>160</v>
      </c>
      <c r="G1307" t="s">
        <v>21</v>
      </c>
      <c r="J1307" t="b">
        <v>0</v>
      </c>
      <c r="K1307" t="b">
        <v>1</v>
      </c>
      <c r="L1307" t="b">
        <v>0</v>
      </c>
      <c r="N1307">
        <v>1</v>
      </c>
      <c r="O1307">
        <v>0</v>
      </c>
      <c r="P1307">
        <v>0</v>
      </c>
      <c r="Q1307">
        <v>0</v>
      </c>
    </row>
    <row r="1308" spans="1:17" x14ac:dyDescent="0.3">
      <c r="A1308" t="s">
        <v>1417</v>
      </c>
      <c r="B1308" t="s">
        <v>66</v>
      </c>
      <c r="C1308" t="s">
        <v>25</v>
      </c>
      <c r="D1308" t="s">
        <v>25</v>
      </c>
      <c r="E1308" s="38">
        <v>42681</v>
      </c>
      <c r="F1308" t="s">
        <v>165</v>
      </c>
      <c r="G1308" t="s">
        <v>25</v>
      </c>
      <c r="H1308" t="s">
        <v>754</v>
      </c>
      <c r="I1308" t="s">
        <v>165</v>
      </c>
      <c r="J1308" t="b">
        <v>0</v>
      </c>
      <c r="K1308" t="b">
        <v>1</v>
      </c>
      <c r="L1308" t="b">
        <v>0</v>
      </c>
      <c r="M1308" s="38">
        <v>42674</v>
      </c>
      <c r="N1308">
        <v>0.5</v>
      </c>
      <c r="O1308">
        <v>0</v>
      </c>
      <c r="P1308">
        <v>0</v>
      </c>
      <c r="Q1308">
        <v>0</v>
      </c>
    </row>
    <row r="1309" spans="1:17" x14ac:dyDescent="0.3">
      <c r="A1309" t="s">
        <v>974</v>
      </c>
      <c r="B1309" t="s">
        <v>74</v>
      </c>
      <c r="C1309" t="s">
        <v>20</v>
      </c>
      <c r="D1309" t="s">
        <v>20</v>
      </c>
      <c r="E1309" s="38">
        <v>42681</v>
      </c>
      <c r="H1309" t="s">
        <v>742</v>
      </c>
      <c r="J1309" t="b">
        <v>0</v>
      </c>
      <c r="K1309" t="b">
        <v>1</v>
      </c>
      <c r="L1309" t="b">
        <v>1</v>
      </c>
      <c r="N1309">
        <v>0.17</v>
      </c>
      <c r="O1309">
        <v>0</v>
      </c>
      <c r="P1309">
        <v>0</v>
      </c>
      <c r="Q1309">
        <v>0</v>
      </c>
    </row>
    <row r="1310" spans="1:17" x14ac:dyDescent="0.3">
      <c r="A1310" t="s">
        <v>1458</v>
      </c>
      <c r="B1310" t="s">
        <v>117</v>
      </c>
      <c r="C1310" t="s">
        <v>22</v>
      </c>
      <c r="D1310" t="s">
        <v>26</v>
      </c>
      <c r="E1310" s="38">
        <v>42681</v>
      </c>
      <c r="F1310" t="s">
        <v>138</v>
      </c>
      <c r="G1310" t="s">
        <v>26</v>
      </c>
      <c r="H1310" t="s">
        <v>754</v>
      </c>
      <c r="I1310" t="s">
        <v>138</v>
      </c>
      <c r="J1310" t="b">
        <v>1</v>
      </c>
      <c r="K1310" t="b">
        <v>1</v>
      </c>
      <c r="L1310" t="b">
        <v>0</v>
      </c>
      <c r="N1310">
        <v>1</v>
      </c>
      <c r="O1310">
        <v>0</v>
      </c>
      <c r="P1310">
        <v>0</v>
      </c>
      <c r="Q1310">
        <v>0</v>
      </c>
    </row>
    <row r="1311" spans="1:17" x14ac:dyDescent="0.3">
      <c r="A1311" t="s">
        <v>487</v>
      </c>
      <c r="B1311" t="s">
        <v>116</v>
      </c>
      <c r="C1311" t="s">
        <v>23</v>
      </c>
      <c r="D1311" t="s">
        <v>23</v>
      </c>
      <c r="E1311" s="38">
        <v>42578</v>
      </c>
      <c r="F1311" t="s">
        <v>161</v>
      </c>
      <c r="G1311" t="s">
        <v>23</v>
      </c>
      <c r="H1311" t="s">
        <v>754</v>
      </c>
      <c r="I1311" t="s">
        <v>161</v>
      </c>
      <c r="J1311" t="b">
        <v>0</v>
      </c>
      <c r="K1311" t="b">
        <v>1</v>
      </c>
      <c r="L1311" t="b">
        <v>0</v>
      </c>
      <c r="M1311" s="38">
        <v>42689</v>
      </c>
      <c r="N1311">
        <v>0.25</v>
      </c>
      <c r="O1311">
        <v>0</v>
      </c>
      <c r="P1311">
        <v>0</v>
      </c>
      <c r="Q1311">
        <v>0</v>
      </c>
    </row>
    <row r="1312" spans="1:17" x14ac:dyDescent="0.3">
      <c r="A1312" t="s">
        <v>1459</v>
      </c>
      <c r="B1312" t="s">
        <v>1460</v>
      </c>
      <c r="C1312" t="s">
        <v>25</v>
      </c>
      <c r="D1312" t="s">
        <v>25</v>
      </c>
      <c r="E1312" s="38">
        <v>42684</v>
      </c>
      <c r="F1312" t="s">
        <v>136</v>
      </c>
      <c r="G1312" t="s">
        <v>25</v>
      </c>
      <c r="H1312" t="s">
        <v>756</v>
      </c>
      <c r="I1312" t="s">
        <v>136</v>
      </c>
      <c r="J1312" t="b">
        <v>0</v>
      </c>
      <c r="K1312" t="b">
        <v>0</v>
      </c>
      <c r="L1312" t="b">
        <v>0</v>
      </c>
      <c r="N1312">
        <v>0.5</v>
      </c>
      <c r="O1312">
        <v>0</v>
      </c>
      <c r="P1312">
        <v>0</v>
      </c>
      <c r="Q1312">
        <v>0</v>
      </c>
    </row>
    <row r="1313" spans="1:17" x14ac:dyDescent="0.3">
      <c r="A1313" t="s">
        <v>503</v>
      </c>
      <c r="B1313" t="s">
        <v>121</v>
      </c>
      <c r="C1313" t="s">
        <v>26</v>
      </c>
      <c r="D1313" t="s">
        <v>26</v>
      </c>
      <c r="E1313" s="38">
        <v>42679</v>
      </c>
      <c r="H1313" t="s">
        <v>749</v>
      </c>
      <c r="I1313" t="s">
        <v>137</v>
      </c>
      <c r="J1313" t="b">
        <v>1</v>
      </c>
      <c r="K1313" t="b">
        <v>0</v>
      </c>
      <c r="L1313" t="b">
        <v>0</v>
      </c>
      <c r="M1313" s="38">
        <v>42679</v>
      </c>
      <c r="N1313">
        <v>1</v>
      </c>
      <c r="O1313">
        <v>1</v>
      </c>
      <c r="P1313">
        <v>0</v>
      </c>
      <c r="Q1313">
        <v>0</v>
      </c>
    </row>
    <row r="1314" spans="1:17" x14ac:dyDescent="0.3">
      <c r="A1314" t="s">
        <v>415</v>
      </c>
      <c r="B1314" t="s">
        <v>41</v>
      </c>
      <c r="C1314" t="s">
        <v>25</v>
      </c>
      <c r="D1314" t="s">
        <v>25</v>
      </c>
      <c r="E1314" s="38">
        <v>42675</v>
      </c>
      <c r="F1314" t="s">
        <v>136</v>
      </c>
      <c r="G1314" t="s">
        <v>25</v>
      </c>
      <c r="H1314" t="s">
        <v>749</v>
      </c>
      <c r="I1314" t="s">
        <v>136</v>
      </c>
      <c r="J1314" t="b">
        <v>1</v>
      </c>
      <c r="K1314" t="b">
        <v>0</v>
      </c>
      <c r="L1314" t="b">
        <v>0</v>
      </c>
      <c r="M1314" s="38">
        <v>42675</v>
      </c>
      <c r="N1314">
        <v>1</v>
      </c>
      <c r="O1314">
        <v>1</v>
      </c>
      <c r="P1314">
        <v>0</v>
      </c>
      <c r="Q1314">
        <v>0</v>
      </c>
    </row>
    <row r="1315" spans="1:17" x14ac:dyDescent="0.3">
      <c r="A1315" t="s">
        <v>820</v>
      </c>
      <c r="B1315" t="s">
        <v>141</v>
      </c>
      <c r="D1315" t="s">
        <v>23</v>
      </c>
      <c r="E1315" s="38">
        <v>42684</v>
      </c>
      <c r="F1315" t="s">
        <v>141</v>
      </c>
      <c r="G1315" t="s">
        <v>23</v>
      </c>
      <c r="H1315" t="s">
        <v>742</v>
      </c>
      <c r="I1315" t="s">
        <v>141</v>
      </c>
      <c r="J1315" t="b">
        <v>1</v>
      </c>
      <c r="K1315" t="b">
        <v>1</v>
      </c>
      <c r="L1315" t="b">
        <v>1</v>
      </c>
      <c r="N1315">
        <v>0.5</v>
      </c>
      <c r="O1315">
        <v>0</v>
      </c>
      <c r="P1315">
        <v>0</v>
      </c>
      <c r="Q1315">
        <v>0</v>
      </c>
    </row>
    <row r="1316" spans="1:17" x14ac:dyDescent="0.3">
      <c r="A1316" t="s">
        <v>1461</v>
      </c>
      <c r="B1316" t="s">
        <v>1462</v>
      </c>
      <c r="C1316" t="s">
        <v>23</v>
      </c>
      <c r="D1316" t="s">
        <v>23</v>
      </c>
      <c r="E1316" s="38">
        <v>42679</v>
      </c>
      <c r="J1316" t="b">
        <v>0</v>
      </c>
      <c r="K1316" t="b">
        <v>1</v>
      </c>
      <c r="L1316" t="b">
        <v>0</v>
      </c>
      <c r="N1316">
        <v>1</v>
      </c>
      <c r="O1316">
        <v>0</v>
      </c>
      <c r="P1316">
        <v>0</v>
      </c>
      <c r="Q1316">
        <v>0</v>
      </c>
    </row>
    <row r="1317" spans="1:17" x14ac:dyDescent="0.3">
      <c r="A1317" t="s">
        <v>572</v>
      </c>
      <c r="D1317" t="s">
        <v>22</v>
      </c>
      <c r="E1317" s="38">
        <v>42690</v>
      </c>
      <c r="F1317" t="s">
        <v>172</v>
      </c>
      <c r="G1317" t="s">
        <v>22</v>
      </c>
      <c r="J1317" t="b">
        <v>0</v>
      </c>
      <c r="K1317" t="b">
        <v>1</v>
      </c>
      <c r="L1317" t="b">
        <v>0</v>
      </c>
      <c r="M1317" s="38">
        <v>42683</v>
      </c>
      <c r="N1317">
        <v>0.25</v>
      </c>
      <c r="O1317">
        <v>0</v>
      </c>
      <c r="P1317">
        <v>0</v>
      </c>
      <c r="Q1317">
        <v>0</v>
      </c>
    </row>
    <row r="1318" spans="1:17" x14ac:dyDescent="0.3">
      <c r="A1318" t="s">
        <v>1463</v>
      </c>
      <c r="B1318" t="s">
        <v>80</v>
      </c>
      <c r="C1318" t="s">
        <v>23</v>
      </c>
      <c r="D1318" t="s">
        <v>23</v>
      </c>
      <c r="E1318" s="38">
        <v>42688</v>
      </c>
      <c r="F1318" t="s">
        <v>163</v>
      </c>
      <c r="G1318" t="s">
        <v>23</v>
      </c>
      <c r="H1318" t="s">
        <v>760</v>
      </c>
      <c r="I1318" t="s">
        <v>163</v>
      </c>
      <c r="J1318" t="b">
        <v>0</v>
      </c>
      <c r="K1318" t="b">
        <v>0</v>
      </c>
      <c r="L1318" t="b">
        <v>0</v>
      </c>
      <c r="N1318">
        <v>1</v>
      </c>
      <c r="O1318">
        <v>0</v>
      </c>
      <c r="P1318">
        <v>0</v>
      </c>
      <c r="Q1318">
        <v>0</v>
      </c>
    </row>
    <row r="1319" spans="1:17" x14ac:dyDescent="0.3">
      <c r="A1319" t="s">
        <v>577</v>
      </c>
      <c r="D1319" t="s">
        <v>25</v>
      </c>
      <c r="E1319" s="38">
        <v>42688</v>
      </c>
      <c r="F1319" t="s">
        <v>157</v>
      </c>
      <c r="G1319" t="s">
        <v>25</v>
      </c>
      <c r="H1319" t="s">
        <v>750</v>
      </c>
      <c r="I1319" t="s">
        <v>165</v>
      </c>
      <c r="J1319" t="b">
        <v>1</v>
      </c>
      <c r="K1319" t="b">
        <v>0</v>
      </c>
      <c r="L1319" t="b">
        <v>0</v>
      </c>
      <c r="M1319" s="38">
        <v>42688</v>
      </c>
      <c r="N1319">
        <v>1</v>
      </c>
      <c r="O1319">
        <v>1</v>
      </c>
      <c r="P1319">
        <v>0</v>
      </c>
      <c r="Q1319">
        <v>1</v>
      </c>
    </row>
    <row r="1320" spans="1:17" x14ac:dyDescent="0.3">
      <c r="A1320" t="s">
        <v>1464</v>
      </c>
      <c r="B1320" t="s">
        <v>101</v>
      </c>
      <c r="C1320" t="s">
        <v>20</v>
      </c>
      <c r="D1320" t="s">
        <v>20</v>
      </c>
      <c r="E1320" s="38">
        <v>42675</v>
      </c>
      <c r="H1320" t="s">
        <v>769</v>
      </c>
      <c r="I1320" t="s">
        <v>265</v>
      </c>
      <c r="J1320" t="b">
        <v>0</v>
      </c>
      <c r="K1320" t="b">
        <v>1</v>
      </c>
      <c r="L1320" t="b">
        <v>0</v>
      </c>
      <c r="N1320">
        <v>1</v>
      </c>
      <c r="O1320">
        <v>0</v>
      </c>
      <c r="P1320">
        <v>0</v>
      </c>
      <c r="Q1320">
        <v>0</v>
      </c>
    </row>
    <row r="1321" spans="1:17" x14ac:dyDescent="0.3">
      <c r="A1321" t="s">
        <v>726</v>
      </c>
      <c r="D1321" t="s">
        <v>22</v>
      </c>
      <c r="E1321" s="38">
        <v>42677</v>
      </c>
      <c r="F1321" t="s">
        <v>135</v>
      </c>
      <c r="G1321" t="s">
        <v>22</v>
      </c>
      <c r="H1321" t="s">
        <v>750</v>
      </c>
      <c r="I1321" t="s">
        <v>135</v>
      </c>
      <c r="J1321" t="b">
        <v>1</v>
      </c>
      <c r="K1321" t="b">
        <v>0</v>
      </c>
      <c r="L1321" t="b">
        <v>0</v>
      </c>
      <c r="M1321" s="38">
        <v>42677</v>
      </c>
      <c r="N1321">
        <v>1</v>
      </c>
      <c r="O1321">
        <v>1</v>
      </c>
      <c r="P1321">
        <v>0</v>
      </c>
      <c r="Q1321">
        <v>1</v>
      </c>
    </row>
    <row r="1322" spans="1:17" x14ac:dyDescent="0.3">
      <c r="A1322" t="s">
        <v>1465</v>
      </c>
      <c r="B1322" t="s">
        <v>75</v>
      </c>
      <c r="C1322" t="s">
        <v>20</v>
      </c>
      <c r="D1322" t="s">
        <v>20</v>
      </c>
      <c r="E1322" s="38">
        <v>42686</v>
      </c>
      <c r="J1322" t="b">
        <v>0</v>
      </c>
      <c r="K1322" t="b">
        <v>1</v>
      </c>
      <c r="L1322" t="b">
        <v>0</v>
      </c>
      <c r="N1322">
        <v>1</v>
      </c>
      <c r="O1322">
        <v>0</v>
      </c>
      <c r="P1322">
        <v>0</v>
      </c>
      <c r="Q1322">
        <v>0</v>
      </c>
    </row>
    <row r="1323" spans="1:17" x14ac:dyDescent="0.3">
      <c r="A1323" t="s">
        <v>1449</v>
      </c>
      <c r="D1323" t="s">
        <v>22</v>
      </c>
      <c r="E1323" s="38">
        <v>42679</v>
      </c>
      <c r="F1323" t="s">
        <v>172</v>
      </c>
      <c r="G1323" t="s">
        <v>22</v>
      </c>
      <c r="H1323" t="s">
        <v>742</v>
      </c>
      <c r="I1323" t="s">
        <v>172</v>
      </c>
      <c r="J1323" t="b">
        <v>0</v>
      </c>
      <c r="K1323" t="b">
        <v>1</v>
      </c>
      <c r="L1323" t="b">
        <v>1</v>
      </c>
      <c r="N1323">
        <v>0.5</v>
      </c>
      <c r="O1323">
        <v>0</v>
      </c>
      <c r="P1323">
        <v>0</v>
      </c>
      <c r="Q1323">
        <v>0</v>
      </c>
    </row>
    <row r="1324" spans="1:17" x14ac:dyDescent="0.3">
      <c r="A1324" t="s">
        <v>614</v>
      </c>
      <c r="B1324" t="s">
        <v>104</v>
      </c>
      <c r="C1324" t="s">
        <v>22</v>
      </c>
      <c r="D1324" t="s">
        <v>26</v>
      </c>
      <c r="E1324" s="38">
        <v>42679</v>
      </c>
      <c r="F1324" t="s">
        <v>142</v>
      </c>
      <c r="G1324" t="s">
        <v>22</v>
      </c>
      <c r="H1324" t="s">
        <v>750</v>
      </c>
      <c r="I1324" t="s">
        <v>142</v>
      </c>
      <c r="J1324" t="b">
        <v>1</v>
      </c>
      <c r="K1324" t="b">
        <v>0</v>
      </c>
      <c r="L1324" t="b">
        <v>0</v>
      </c>
      <c r="M1324" s="38">
        <v>42679</v>
      </c>
      <c r="N1324">
        <v>0.5</v>
      </c>
      <c r="O1324">
        <v>1</v>
      </c>
      <c r="P1324">
        <v>0</v>
      </c>
      <c r="Q1324">
        <v>1</v>
      </c>
    </row>
    <row r="1325" spans="1:17" x14ac:dyDescent="0.3">
      <c r="A1325" t="s">
        <v>1173</v>
      </c>
      <c r="B1325" t="s">
        <v>100</v>
      </c>
      <c r="C1325" t="s">
        <v>24</v>
      </c>
      <c r="D1325" t="s">
        <v>21</v>
      </c>
      <c r="E1325" s="38">
        <v>42683</v>
      </c>
      <c r="H1325" t="s">
        <v>742</v>
      </c>
      <c r="I1325" t="s">
        <v>265</v>
      </c>
      <c r="J1325" t="b">
        <v>0</v>
      </c>
      <c r="K1325" t="b">
        <v>1</v>
      </c>
      <c r="L1325" t="b">
        <v>1</v>
      </c>
      <c r="N1325">
        <v>0.5</v>
      </c>
      <c r="O1325">
        <v>0</v>
      </c>
      <c r="P1325">
        <v>0</v>
      </c>
      <c r="Q1325">
        <v>0</v>
      </c>
    </row>
    <row r="1326" spans="1:17" x14ac:dyDescent="0.3">
      <c r="A1326" t="s">
        <v>731</v>
      </c>
      <c r="B1326" t="s">
        <v>57</v>
      </c>
      <c r="C1326" t="s">
        <v>25</v>
      </c>
      <c r="D1326" t="s">
        <v>25</v>
      </c>
      <c r="E1326" s="38">
        <v>42681</v>
      </c>
      <c r="F1326" t="s">
        <v>157</v>
      </c>
      <c r="G1326" t="s">
        <v>25</v>
      </c>
      <c r="H1326" t="s">
        <v>750</v>
      </c>
      <c r="I1326" t="s">
        <v>136</v>
      </c>
      <c r="J1326" t="b">
        <v>1</v>
      </c>
      <c r="K1326" t="b">
        <v>0</v>
      </c>
      <c r="L1326" t="b">
        <v>0</v>
      </c>
      <c r="M1326" s="38">
        <v>42681</v>
      </c>
      <c r="N1326">
        <v>1</v>
      </c>
      <c r="O1326">
        <v>1</v>
      </c>
      <c r="P1326">
        <v>0</v>
      </c>
      <c r="Q1326">
        <v>1</v>
      </c>
    </row>
    <row r="1327" spans="1:17" x14ac:dyDescent="0.3">
      <c r="A1327" t="s">
        <v>658</v>
      </c>
      <c r="B1327" t="s">
        <v>298</v>
      </c>
      <c r="D1327" t="s">
        <v>20</v>
      </c>
      <c r="E1327" s="38">
        <v>42678</v>
      </c>
      <c r="F1327" t="s">
        <v>64</v>
      </c>
      <c r="G1327" t="s">
        <v>20</v>
      </c>
      <c r="H1327" t="s">
        <v>750</v>
      </c>
      <c r="I1327" t="s">
        <v>64</v>
      </c>
      <c r="J1327" t="b">
        <v>1</v>
      </c>
      <c r="K1327" t="b">
        <v>0</v>
      </c>
      <c r="L1327" t="b">
        <v>0</v>
      </c>
      <c r="M1327" s="38">
        <v>42678</v>
      </c>
      <c r="N1327">
        <v>0.25</v>
      </c>
      <c r="O1327">
        <v>1</v>
      </c>
      <c r="P1327">
        <v>0</v>
      </c>
      <c r="Q1327">
        <v>1</v>
      </c>
    </row>
    <row r="1328" spans="1:17" x14ac:dyDescent="0.3">
      <c r="A1328" t="s">
        <v>505</v>
      </c>
      <c r="D1328" t="s">
        <v>23</v>
      </c>
      <c r="E1328" s="38">
        <v>42681</v>
      </c>
      <c r="F1328" t="s">
        <v>168</v>
      </c>
      <c r="G1328" t="s">
        <v>23</v>
      </c>
      <c r="H1328" t="s">
        <v>742</v>
      </c>
      <c r="I1328" t="s">
        <v>284</v>
      </c>
      <c r="J1328" t="b">
        <v>1</v>
      </c>
      <c r="K1328" t="b">
        <v>1</v>
      </c>
      <c r="L1328" t="b">
        <v>1</v>
      </c>
      <c r="M1328" s="38">
        <v>42682</v>
      </c>
      <c r="N1328">
        <v>0.33</v>
      </c>
      <c r="O1328">
        <v>0</v>
      </c>
      <c r="P1328">
        <v>0</v>
      </c>
      <c r="Q1328">
        <v>0</v>
      </c>
    </row>
    <row r="1329" spans="1:17" x14ac:dyDescent="0.3">
      <c r="A1329" t="s">
        <v>665</v>
      </c>
      <c r="B1329" t="s">
        <v>666</v>
      </c>
      <c r="C1329" t="s">
        <v>23</v>
      </c>
      <c r="D1329" t="s">
        <v>23</v>
      </c>
      <c r="E1329" s="38">
        <v>42578</v>
      </c>
      <c r="F1329" t="s">
        <v>916</v>
      </c>
      <c r="G1329" t="s">
        <v>20</v>
      </c>
      <c r="H1329" t="s">
        <v>742</v>
      </c>
      <c r="I1329" t="s">
        <v>321</v>
      </c>
      <c r="J1329" t="b">
        <v>0</v>
      </c>
      <c r="K1329" t="b">
        <v>1</v>
      </c>
      <c r="L1329" t="b">
        <v>1</v>
      </c>
      <c r="M1329" s="38">
        <v>42691</v>
      </c>
      <c r="N1329">
        <v>1</v>
      </c>
      <c r="O1329">
        <v>0</v>
      </c>
      <c r="P1329">
        <v>0</v>
      </c>
      <c r="Q1329">
        <v>0</v>
      </c>
    </row>
    <row r="1330" spans="1:17" x14ac:dyDescent="0.3">
      <c r="A1330" t="s">
        <v>1466</v>
      </c>
      <c r="B1330" t="s">
        <v>67</v>
      </c>
      <c r="C1330" t="s">
        <v>26</v>
      </c>
      <c r="D1330" t="s">
        <v>26</v>
      </c>
      <c r="E1330" s="38">
        <v>42681</v>
      </c>
      <c r="J1330" t="b">
        <v>0</v>
      </c>
      <c r="K1330" t="b">
        <v>1</v>
      </c>
      <c r="L1330" t="b">
        <v>0</v>
      </c>
      <c r="N1330">
        <v>1</v>
      </c>
      <c r="O1330">
        <v>0</v>
      </c>
      <c r="P1330">
        <v>0</v>
      </c>
      <c r="Q1330">
        <v>0</v>
      </c>
    </row>
    <row r="1331" spans="1:17" x14ac:dyDescent="0.3">
      <c r="A1331" t="s">
        <v>1467</v>
      </c>
      <c r="B1331" t="s">
        <v>89</v>
      </c>
      <c r="C1331" t="s">
        <v>21</v>
      </c>
      <c r="D1331" t="s">
        <v>21</v>
      </c>
      <c r="E1331" s="38">
        <v>42686</v>
      </c>
      <c r="H1331" t="s">
        <v>742</v>
      </c>
      <c r="I1331" t="s">
        <v>307</v>
      </c>
      <c r="J1331" t="b">
        <v>0</v>
      </c>
      <c r="K1331" t="b">
        <v>1</v>
      </c>
      <c r="L1331" t="b">
        <v>1</v>
      </c>
      <c r="N1331">
        <v>1</v>
      </c>
      <c r="O1331">
        <v>0</v>
      </c>
      <c r="P1331">
        <v>0</v>
      </c>
      <c r="Q1331">
        <v>0</v>
      </c>
    </row>
    <row r="1332" spans="1:17" x14ac:dyDescent="0.3">
      <c r="A1332" t="s">
        <v>580</v>
      </c>
      <c r="B1332" t="s">
        <v>168</v>
      </c>
      <c r="D1332" t="s">
        <v>23</v>
      </c>
      <c r="E1332" s="38">
        <v>42679</v>
      </c>
      <c r="F1332" t="s">
        <v>168</v>
      </c>
      <c r="G1332" t="s">
        <v>23</v>
      </c>
      <c r="H1332" t="s">
        <v>771</v>
      </c>
      <c r="I1332" t="s">
        <v>168</v>
      </c>
      <c r="J1332" t="b">
        <v>0</v>
      </c>
      <c r="K1332" t="b">
        <v>0</v>
      </c>
      <c r="L1332" t="b">
        <v>0</v>
      </c>
      <c r="M1332" s="38">
        <v>42679</v>
      </c>
      <c r="N1332">
        <v>0.5</v>
      </c>
      <c r="O1332">
        <v>1</v>
      </c>
      <c r="P1332">
        <v>0</v>
      </c>
      <c r="Q1332">
        <v>0</v>
      </c>
    </row>
    <row r="1333" spans="1:17" x14ac:dyDescent="0.3">
      <c r="A1333" t="s">
        <v>693</v>
      </c>
      <c r="B1333" t="s">
        <v>45</v>
      </c>
      <c r="C1333" t="s">
        <v>20</v>
      </c>
      <c r="D1333" t="s">
        <v>22</v>
      </c>
      <c r="E1333" s="38">
        <v>42685</v>
      </c>
      <c r="H1333" t="s">
        <v>742</v>
      </c>
      <c r="I1333" t="s">
        <v>265</v>
      </c>
      <c r="J1333" t="b">
        <v>0</v>
      </c>
      <c r="K1333" t="b">
        <v>1</v>
      </c>
      <c r="L1333" t="b">
        <v>1</v>
      </c>
      <c r="M1333" s="38">
        <v>42688</v>
      </c>
      <c r="N1333">
        <v>0.5</v>
      </c>
      <c r="O1333">
        <v>0</v>
      </c>
      <c r="P1333">
        <v>0</v>
      </c>
      <c r="Q1333">
        <v>0</v>
      </c>
    </row>
    <row r="1334" spans="1:17" x14ac:dyDescent="0.3">
      <c r="A1334" t="s">
        <v>572</v>
      </c>
      <c r="D1334" t="s">
        <v>22</v>
      </c>
      <c r="E1334" s="38">
        <v>42683</v>
      </c>
      <c r="F1334" t="s">
        <v>172</v>
      </c>
      <c r="G1334" t="s">
        <v>22</v>
      </c>
      <c r="H1334" t="s">
        <v>795</v>
      </c>
      <c r="I1334" t="s">
        <v>172</v>
      </c>
      <c r="J1334" t="b">
        <v>1</v>
      </c>
      <c r="K1334" t="b">
        <v>0</v>
      </c>
      <c r="L1334" t="b">
        <v>0</v>
      </c>
      <c r="M1334" s="38">
        <v>42683</v>
      </c>
      <c r="N1334">
        <v>0.25</v>
      </c>
      <c r="O1334">
        <v>1</v>
      </c>
      <c r="P1334">
        <v>0</v>
      </c>
      <c r="Q1334">
        <v>1</v>
      </c>
    </row>
    <row r="1335" spans="1:17" x14ac:dyDescent="0.3">
      <c r="A1335" t="s">
        <v>728</v>
      </c>
      <c r="B1335" t="s">
        <v>113</v>
      </c>
      <c r="C1335" t="s">
        <v>23</v>
      </c>
      <c r="D1335" t="s">
        <v>23</v>
      </c>
      <c r="E1335" s="38">
        <v>42681</v>
      </c>
      <c r="F1335" t="s">
        <v>168</v>
      </c>
      <c r="G1335" t="s">
        <v>23</v>
      </c>
      <c r="H1335" t="s">
        <v>750</v>
      </c>
      <c r="I1335" t="s">
        <v>168</v>
      </c>
      <c r="J1335" t="b">
        <v>1</v>
      </c>
      <c r="K1335" t="b">
        <v>0</v>
      </c>
      <c r="L1335" t="b">
        <v>0</v>
      </c>
      <c r="M1335" s="38">
        <v>42681</v>
      </c>
      <c r="N1335">
        <v>1</v>
      </c>
      <c r="O1335">
        <v>1</v>
      </c>
      <c r="P1335">
        <v>0</v>
      </c>
      <c r="Q1335">
        <v>1</v>
      </c>
    </row>
    <row r="1336" spans="1:17" x14ac:dyDescent="0.3">
      <c r="A1336" t="s">
        <v>345</v>
      </c>
      <c r="D1336" t="s">
        <v>22</v>
      </c>
      <c r="E1336" s="38">
        <v>42679</v>
      </c>
      <c r="F1336" t="s">
        <v>142</v>
      </c>
      <c r="G1336" t="s">
        <v>22</v>
      </c>
      <c r="H1336" t="s">
        <v>750</v>
      </c>
      <c r="I1336" t="s">
        <v>142</v>
      </c>
      <c r="J1336" t="b">
        <v>1</v>
      </c>
      <c r="K1336" t="b">
        <v>0</v>
      </c>
      <c r="L1336" t="b">
        <v>0</v>
      </c>
      <c r="M1336" s="38">
        <v>42679</v>
      </c>
      <c r="N1336">
        <v>0.2</v>
      </c>
      <c r="O1336">
        <v>1</v>
      </c>
      <c r="P1336">
        <v>0</v>
      </c>
      <c r="Q1336">
        <v>1</v>
      </c>
    </row>
    <row r="1337" spans="1:17" x14ac:dyDescent="0.3">
      <c r="A1337" t="s">
        <v>940</v>
      </c>
      <c r="D1337" t="s">
        <v>21</v>
      </c>
      <c r="E1337" s="38">
        <v>42682</v>
      </c>
      <c r="H1337" t="s">
        <v>742</v>
      </c>
      <c r="I1337" t="s">
        <v>312</v>
      </c>
      <c r="J1337" t="b">
        <v>0</v>
      </c>
      <c r="K1337" t="b">
        <v>1</v>
      </c>
      <c r="L1337" t="b">
        <v>1</v>
      </c>
      <c r="N1337">
        <v>0.33</v>
      </c>
      <c r="O1337">
        <v>0</v>
      </c>
      <c r="P1337">
        <v>0</v>
      </c>
      <c r="Q1337">
        <v>0</v>
      </c>
    </row>
    <row r="1338" spans="1:17" x14ac:dyDescent="0.3">
      <c r="A1338" t="s">
        <v>537</v>
      </c>
      <c r="B1338" t="s">
        <v>71</v>
      </c>
      <c r="C1338" t="s">
        <v>23</v>
      </c>
      <c r="D1338" t="s">
        <v>23</v>
      </c>
      <c r="E1338" s="38">
        <v>42678</v>
      </c>
      <c r="F1338" t="s">
        <v>168</v>
      </c>
      <c r="G1338" t="s">
        <v>23</v>
      </c>
      <c r="H1338" t="s">
        <v>771</v>
      </c>
      <c r="I1338" t="s">
        <v>168</v>
      </c>
      <c r="J1338" t="b">
        <v>1</v>
      </c>
      <c r="K1338" t="b">
        <v>0</v>
      </c>
      <c r="L1338" t="b">
        <v>0</v>
      </c>
      <c r="M1338" s="38">
        <v>42678</v>
      </c>
      <c r="N1338">
        <v>0.5</v>
      </c>
      <c r="O1338">
        <v>1</v>
      </c>
      <c r="P1338">
        <v>0</v>
      </c>
      <c r="Q1338">
        <v>0</v>
      </c>
    </row>
    <row r="1339" spans="1:17" x14ac:dyDescent="0.3">
      <c r="A1339" t="s">
        <v>1468</v>
      </c>
      <c r="B1339" t="s">
        <v>111</v>
      </c>
      <c r="C1339" t="s">
        <v>23</v>
      </c>
      <c r="D1339" t="s">
        <v>23</v>
      </c>
      <c r="E1339" s="38">
        <v>42678</v>
      </c>
      <c r="F1339" t="s">
        <v>169</v>
      </c>
      <c r="G1339" t="s">
        <v>23</v>
      </c>
      <c r="H1339" t="s">
        <v>760</v>
      </c>
      <c r="I1339" t="s">
        <v>169</v>
      </c>
      <c r="J1339" t="b">
        <v>1</v>
      </c>
      <c r="K1339" t="b">
        <v>1</v>
      </c>
      <c r="L1339" t="b">
        <v>1</v>
      </c>
      <c r="N1339">
        <v>1</v>
      </c>
      <c r="O1339">
        <v>0</v>
      </c>
      <c r="P1339">
        <v>0</v>
      </c>
      <c r="Q1339">
        <v>0</v>
      </c>
    </row>
    <row r="1340" spans="1:17" x14ac:dyDescent="0.3">
      <c r="A1340" t="s">
        <v>414</v>
      </c>
      <c r="D1340" t="s">
        <v>22</v>
      </c>
      <c r="E1340" s="38">
        <v>42678</v>
      </c>
      <c r="F1340" t="s">
        <v>172</v>
      </c>
      <c r="G1340" t="s">
        <v>22</v>
      </c>
      <c r="H1340" t="s">
        <v>795</v>
      </c>
      <c r="I1340" t="s">
        <v>172</v>
      </c>
      <c r="J1340" t="b">
        <v>1</v>
      </c>
      <c r="K1340" t="b">
        <v>0</v>
      </c>
      <c r="L1340" t="b">
        <v>0</v>
      </c>
      <c r="M1340" s="38">
        <v>42678</v>
      </c>
      <c r="N1340">
        <v>1</v>
      </c>
      <c r="O1340">
        <v>1</v>
      </c>
      <c r="P1340">
        <v>0</v>
      </c>
      <c r="Q1340">
        <v>1</v>
      </c>
    </row>
    <row r="1341" spans="1:17" x14ac:dyDescent="0.3">
      <c r="A1341" t="s">
        <v>589</v>
      </c>
      <c r="B1341" t="s">
        <v>334</v>
      </c>
      <c r="C1341" t="s">
        <v>23</v>
      </c>
      <c r="D1341" t="s">
        <v>23</v>
      </c>
      <c r="E1341" s="38">
        <v>42681</v>
      </c>
      <c r="F1341" t="s">
        <v>169</v>
      </c>
      <c r="G1341" t="s">
        <v>23</v>
      </c>
      <c r="H1341" t="s">
        <v>750</v>
      </c>
      <c r="I1341" t="s">
        <v>169</v>
      </c>
      <c r="J1341" t="b">
        <v>1</v>
      </c>
      <c r="K1341" t="b">
        <v>0</v>
      </c>
      <c r="L1341" t="b">
        <v>0</v>
      </c>
      <c r="M1341" s="38">
        <v>42681</v>
      </c>
      <c r="N1341">
        <v>0.5</v>
      </c>
      <c r="O1341">
        <v>1</v>
      </c>
      <c r="P1341">
        <v>0</v>
      </c>
      <c r="Q1341">
        <v>1</v>
      </c>
    </row>
    <row r="1342" spans="1:17" x14ac:dyDescent="0.3">
      <c r="A1342" t="s">
        <v>1436</v>
      </c>
      <c r="B1342" t="s">
        <v>88</v>
      </c>
      <c r="C1342" t="s">
        <v>25</v>
      </c>
      <c r="D1342" t="s">
        <v>25</v>
      </c>
      <c r="E1342" s="38">
        <v>42678</v>
      </c>
      <c r="F1342" t="s">
        <v>136</v>
      </c>
      <c r="G1342" t="s">
        <v>25</v>
      </c>
      <c r="H1342" t="s">
        <v>762</v>
      </c>
      <c r="I1342" t="s">
        <v>136</v>
      </c>
      <c r="J1342" t="b">
        <v>1</v>
      </c>
      <c r="K1342" t="b">
        <v>0</v>
      </c>
      <c r="L1342" t="b">
        <v>0</v>
      </c>
      <c r="N1342">
        <v>0.5</v>
      </c>
      <c r="O1342">
        <v>0</v>
      </c>
      <c r="P1342">
        <v>0</v>
      </c>
      <c r="Q1342">
        <v>0</v>
      </c>
    </row>
    <row r="1343" spans="1:17" x14ac:dyDescent="0.3">
      <c r="A1343" t="s">
        <v>337</v>
      </c>
      <c r="B1343" t="s">
        <v>115</v>
      </c>
      <c r="C1343" t="s">
        <v>22</v>
      </c>
      <c r="D1343" t="s">
        <v>26</v>
      </c>
      <c r="E1343" s="38">
        <v>42678</v>
      </c>
      <c r="F1343" t="s">
        <v>150</v>
      </c>
      <c r="G1343" t="s">
        <v>22</v>
      </c>
      <c r="H1343" t="s">
        <v>746</v>
      </c>
      <c r="I1343" t="s">
        <v>150</v>
      </c>
      <c r="J1343" t="b">
        <v>1</v>
      </c>
      <c r="K1343" t="b">
        <v>0</v>
      </c>
      <c r="L1343" t="b">
        <v>0</v>
      </c>
      <c r="M1343" s="38">
        <v>42678</v>
      </c>
      <c r="N1343">
        <v>1</v>
      </c>
      <c r="O1343">
        <v>1</v>
      </c>
      <c r="P1343">
        <v>1</v>
      </c>
      <c r="Q1343">
        <v>1</v>
      </c>
    </row>
    <row r="1344" spans="1:17" x14ac:dyDescent="0.3">
      <c r="A1344" t="s">
        <v>690</v>
      </c>
      <c r="B1344" t="s">
        <v>148</v>
      </c>
      <c r="D1344" t="s">
        <v>23</v>
      </c>
      <c r="E1344" s="38">
        <v>42686</v>
      </c>
      <c r="F1344" t="s">
        <v>148</v>
      </c>
      <c r="G1344" t="s">
        <v>23</v>
      </c>
      <c r="H1344" t="s">
        <v>749</v>
      </c>
      <c r="I1344" t="s">
        <v>148</v>
      </c>
      <c r="J1344" t="b">
        <v>0</v>
      </c>
      <c r="K1344" t="b">
        <v>1</v>
      </c>
      <c r="L1344" t="b">
        <v>0</v>
      </c>
      <c r="M1344" s="38">
        <v>42686</v>
      </c>
      <c r="N1344">
        <v>1</v>
      </c>
      <c r="O1344">
        <v>1</v>
      </c>
      <c r="P1344">
        <v>0</v>
      </c>
      <c r="Q1344">
        <v>0</v>
      </c>
    </row>
    <row r="1345" spans="1:17" x14ac:dyDescent="0.3">
      <c r="A1345" t="s">
        <v>651</v>
      </c>
      <c r="B1345" t="s">
        <v>41</v>
      </c>
      <c r="C1345" t="s">
        <v>25</v>
      </c>
      <c r="D1345" t="s">
        <v>25</v>
      </c>
      <c r="E1345" s="38">
        <v>42677</v>
      </c>
      <c r="F1345" t="s">
        <v>136</v>
      </c>
      <c r="G1345" t="s">
        <v>25</v>
      </c>
      <c r="H1345" t="s">
        <v>750</v>
      </c>
      <c r="I1345" t="s">
        <v>136</v>
      </c>
      <c r="J1345" t="b">
        <v>1</v>
      </c>
      <c r="K1345" t="b">
        <v>0</v>
      </c>
      <c r="L1345" t="b">
        <v>0</v>
      </c>
      <c r="M1345" s="38">
        <v>42677</v>
      </c>
      <c r="N1345">
        <v>0.2</v>
      </c>
      <c r="O1345">
        <v>1</v>
      </c>
      <c r="P1345">
        <v>0</v>
      </c>
      <c r="Q1345">
        <v>1</v>
      </c>
    </row>
    <row r="1346" spans="1:17" x14ac:dyDescent="0.3">
      <c r="A1346" t="s">
        <v>1469</v>
      </c>
      <c r="B1346" t="s">
        <v>45</v>
      </c>
      <c r="C1346" t="s">
        <v>20</v>
      </c>
      <c r="D1346" t="s">
        <v>20</v>
      </c>
      <c r="E1346" s="38">
        <v>42685</v>
      </c>
      <c r="J1346" t="b">
        <v>0</v>
      </c>
      <c r="K1346" t="b">
        <v>1</v>
      </c>
      <c r="L1346" t="b">
        <v>1</v>
      </c>
      <c r="N1346">
        <v>1</v>
      </c>
      <c r="O1346">
        <v>0</v>
      </c>
      <c r="P1346">
        <v>0</v>
      </c>
      <c r="Q1346">
        <v>0</v>
      </c>
    </row>
    <row r="1347" spans="1:17" x14ac:dyDescent="0.3">
      <c r="A1347" t="s">
        <v>1207</v>
      </c>
      <c r="B1347" t="s">
        <v>53</v>
      </c>
      <c r="C1347" t="s">
        <v>26</v>
      </c>
      <c r="D1347" t="s">
        <v>26</v>
      </c>
      <c r="E1347" s="38">
        <v>42685</v>
      </c>
      <c r="J1347" t="b">
        <v>0</v>
      </c>
      <c r="K1347" t="b">
        <v>1</v>
      </c>
      <c r="L1347" t="b">
        <v>1</v>
      </c>
      <c r="N1347">
        <v>0.5</v>
      </c>
      <c r="O1347">
        <v>0</v>
      </c>
      <c r="P1347">
        <v>0</v>
      </c>
      <c r="Q1347">
        <v>0</v>
      </c>
    </row>
    <row r="1348" spans="1:17" x14ac:dyDescent="0.3">
      <c r="A1348" t="s">
        <v>1470</v>
      </c>
      <c r="B1348" t="s">
        <v>129</v>
      </c>
      <c r="C1348" t="s">
        <v>20</v>
      </c>
      <c r="D1348" t="s">
        <v>20</v>
      </c>
      <c r="E1348" s="38">
        <v>42682</v>
      </c>
      <c r="F1348" t="s">
        <v>147</v>
      </c>
      <c r="G1348" t="s">
        <v>20</v>
      </c>
      <c r="J1348" t="b">
        <v>1</v>
      </c>
      <c r="K1348" t="b">
        <v>1</v>
      </c>
      <c r="L1348" t="b">
        <v>0</v>
      </c>
      <c r="N1348">
        <v>1</v>
      </c>
      <c r="O1348">
        <v>0</v>
      </c>
      <c r="P1348">
        <v>0</v>
      </c>
      <c r="Q1348">
        <v>0</v>
      </c>
    </row>
    <row r="1349" spans="1:17" x14ac:dyDescent="0.3">
      <c r="A1349" t="s">
        <v>662</v>
      </c>
      <c r="D1349" t="s">
        <v>21</v>
      </c>
      <c r="E1349" s="38">
        <v>42683</v>
      </c>
      <c r="F1349" t="s">
        <v>170</v>
      </c>
      <c r="G1349" t="s">
        <v>21</v>
      </c>
      <c r="H1349" t="s">
        <v>742</v>
      </c>
      <c r="I1349" t="s">
        <v>170</v>
      </c>
      <c r="J1349" t="b">
        <v>0</v>
      </c>
      <c r="K1349" t="b">
        <v>1</v>
      </c>
      <c r="L1349" t="b">
        <v>1</v>
      </c>
      <c r="M1349" s="38">
        <v>42689</v>
      </c>
      <c r="N1349">
        <v>0.25</v>
      </c>
      <c r="O1349">
        <v>0</v>
      </c>
      <c r="P1349">
        <v>0</v>
      </c>
      <c r="Q1349">
        <v>0</v>
      </c>
    </row>
    <row r="1350" spans="1:17" x14ac:dyDescent="0.3">
      <c r="A1350" t="s">
        <v>1471</v>
      </c>
      <c r="B1350" t="s">
        <v>85</v>
      </c>
      <c r="C1350" t="s">
        <v>23</v>
      </c>
      <c r="D1350" t="s">
        <v>23</v>
      </c>
      <c r="E1350" s="38">
        <v>42683</v>
      </c>
      <c r="F1350" t="s">
        <v>171</v>
      </c>
      <c r="G1350" t="s">
        <v>23</v>
      </c>
      <c r="H1350" t="s">
        <v>754</v>
      </c>
      <c r="I1350" t="s">
        <v>171</v>
      </c>
      <c r="J1350" t="b">
        <v>0</v>
      </c>
      <c r="K1350" t="b">
        <v>1</v>
      </c>
      <c r="L1350" t="b">
        <v>0</v>
      </c>
      <c r="N1350">
        <v>1</v>
      </c>
      <c r="O1350">
        <v>0</v>
      </c>
      <c r="P1350">
        <v>0</v>
      </c>
      <c r="Q1350">
        <v>0</v>
      </c>
    </row>
    <row r="1351" spans="1:17" x14ac:dyDescent="0.3">
      <c r="A1351" t="s">
        <v>507</v>
      </c>
      <c r="B1351" t="s">
        <v>118</v>
      </c>
      <c r="C1351" t="s">
        <v>22</v>
      </c>
      <c r="D1351" t="s">
        <v>22</v>
      </c>
      <c r="E1351" s="38">
        <v>42679</v>
      </c>
      <c r="F1351" t="s">
        <v>172</v>
      </c>
      <c r="G1351" t="s">
        <v>22</v>
      </c>
      <c r="H1351" t="s">
        <v>750</v>
      </c>
      <c r="I1351" t="s">
        <v>172</v>
      </c>
      <c r="J1351" t="b">
        <v>1</v>
      </c>
      <c r="K1351" t="b">
        <v>0</v>
      </c>
      <c r="L1351" t="b">
        <v>0</v>
      </c>
      <c r="M1351" s="38">
        <v>42679</v>
      </c>
      <c r="N1351">
        <v>1</v>
      </c>
      <c r="O1351">
        <v>1</v>
      </c>
      <c r="P1351">
        <v>0</v>
      </c>
      <c r="Q1351">
        <v>1</v>
      </c>
    </row>
    <row r="1352" spans="1:17" x14ac:dyDescent="0.3">
      <c r="A1352" t="s">
        <v>1472</v>
      </c>
      <c r="B1352" t="s">
        <v>72</v>
      </c>
      <c r="C1352" t="s">
        <v>20</v>
      </c>
      <c r="D1352" t="s">
        <v>20</v>
      </c>
      <c r="E1352" s="38">
        <v>42681</v>
      </c>
      <c r="F1352" t="s">
        <v>64</v>
      </c>
      <c r="G1352" t="s">
        <v>20</v>
      </c>
      <c r="H1352" t="s">
        <v>762</v>
      </c>
      <c r="I1352" t="s">
        <v>64</v>
      </c>
      <c r="J1352" t="b">
        <v>0</v>
      </c>
      <c r="K1352" t="b">
        <v>0</v>
      </c>
      <c r="L1352" t="b">
        <v>0</v>
      </c>
      <c r="N1352">
        <v>1</v>
      </c>
      <c r="O1352">
        <v>0</v>
      </c>
      <c r="P1352">
        <v>0</v>
      </c>
      <c r="Q1352">
        <v>0</v>
      </c>
    </row>
    <row r="1353" spans="1:17" x14ac:dyDescent="0.3">
      <c r="A1353" t="s">
        <v>1371</v>
      </c>
      <c r="B1353" t="s">
        <v>132</v>
      </c>
      <c r="C1353" t="s">
        <v>20</v>
      </c>
      <c r="D1353" t="s">
        <v>20</v>
      </c>
      <c r="E1353" s="38">
        <v>42685</v>
      </c>
      <c r="F1353" t="s">
        <v>173</v>
      </c>
      <c r="G1353" t="s">
        <v>20</v>
      </c>
      <c r="J1353" t="b">
        <v>0</v>
      </c>
      <c r="K1353" t="b">
        <v>1</v>
      </c>
      <c r="L1353" t="b">
        <v>0</v>
      </c>
      <c r="N1353">
        <v>0.5</v>
      </c>
      <c r="O1353">
        <v>0</v>
      </c>
      <c r="P1353">
        <v>0</v>
      </c>
      <c r="Q1353">
        <v>0</v>
      </c>
    </row>
    <row r="1354" spans="1:17" x14ac:dyDescent="0.3">
      <c r="A1354" t="s">
        <v>362</v>
      </c>
      <c r="B1354" t="s">
        <v>118</v>
      </c>
      <c r="C1354" t="s">
        <v>22</v>
      </c>
      <c r="D1354" t="s">
        <v>26</v>
      </c>
      <c r="E1354" s="38">
        <v>42685</v>
      </c>
      <c r="F1354" t="s">
        <v>166</v>
      </c>
      <c r="G1354" t="s">
        <v>26</v>
      </c>
      <c r="H1354" t="s">
        <v>749</v>
      </c>
      <c r="I1354" t="s">
        <v>166</v>
      </c>
      <c r="J1354" t="b">
        <v>1</v>
      </c>
      <c r="K1354" t="b">
        <v>0</v>
      </c>
      <c r="L1354" t="b">
        <v>0</v>
      </c>
      <c r="M1354" s="38">
        <v>42685</v>
      </c>
      <c r="N1354">
        <v>1</v>
      </c>
      <c r="O1354">
        <v>1</v>
      </c>
      <c r="P1354">
        <v>0</v>
      </c>
      <c r="Q1354">
        <v>0</v>
      </c>
    </row>
    <row r="1355" spans="1:17" x14ac:dyDescent="0.3">
      <c r="A1355" t="s">
        <v>678</v>
      </c>
      <c r="B1355" t="s">
        <v>57</v>
      </c>
      <c r="C1355" t="s">
        <v>25</v>
      </c>
      <c r="D1355" t="s">
        <v>25</v>
      </c>
      <c r="E1355" s="38">
        <v>42681</v>
      </c>
      <c r="F1355" t="s">
        <v>136</v>
      </c>
      <c r="G1355" t="s">
        <v>25</v>
      </c>
      <c r="H1355" t="s">
        <v>750</v>
      </c>
      <c r="I1355" t="s">
        <v>136</v>
      </c>
      <c r="J1355" t="b">
        <v>1</v>
      </c>
      <c r="K1355" t="b">
        <v>0</v>
      </c>
      <c r="L1355" t="b">
        <v>0</v>
      </c>
      <c r="M1355" s="38">
        <v>42681</v>
      </c>
      <c r="N1355">
        <v>1</v>
      </c>
      <c r="O1355">
        <v>1</v>
      </c>
      <c r="P1355">
        <v>0</v>
      </c>
      <c r="Q1355">
        <v>1</v>
      </c>
    </row>
    <row r="1356" spans="1:17" x14ac:dyDescent="0.3">
      <c r="A1356" t="s">
        <v>853</v>
      </c>
      <c r="B1356" t="s">
        <v>67</v>
      </c>
      <c r="C1356" t="s">
        <v>26</v>
      </c>
      <c r="D1356" t="s">
        <v>26</v>
      </c>
      <c r="E1356" s="38">
        <v>42683</v>
      </c>
      <c r="F1356" t="s">
        <v>150</v>
      </c>
      <c r="G1356" t="s">
        <v>22</v>
      </c>
      <c r="J1356" t="b">
        <v>0</v>
      </c>
      <c r="K1356" t="b">
        <v>1</v>
      </c>
      <c r="L1356" t="b">
        <v>1</v>
      </c>
      <c r="N1356">
        <v>0.2</v>
      </c>
      <c r="O1356">
        <v>0</v>
      </c>
      <c r="P1356">
        <v>0</v>
      </c>
      <c r="Q1356">
        <v>0</v>
      </c>
    </row>
    <row r="1357" spans="1:17" x14ac:dyDescent="0.3">
      <c r="A1357" t="s">
        <v>919</v>
      </c>
      <c r="B1357" t="s">
        <v>121</v>
      </c>
      <c r="C1357" t="s">
        <v>26</v>
      </c>
      <c r="D1357" t="s">
        <v>26</v>
      </c>
      <c r="E1357" s="38">
        <v>42681</v>
      </c>
      <c r="J1357" t="b">
        <v>0</v>
      </c>
      <c r="K1357" t="b">
        <v>1</v>
      </c>
      <c r="L1357" t="b">
        <v>1</v>
      </c>
      <c r="N1357">
        <v>0.33</v>
      </c>
      <c r="O1357">
        <v>0</v>
      </c>
      <c r="P1357">
        <v>0</v>
      </c>
      <c r="Q1357">
        <v>0</v>
      </c>
    </row>
    <row r="1358" spans="1:17" x14ac:dyDescent="0.3">
      <c r="A1358" t="s">
        <v>498</v>
      </c>
      <c r="B1358" t="s">
        <v>100</v>
      </c>
      <c r="C1358" t="s">
        <v>24</v>
      </c>
      <c r="D1358" t="s">
        <v>21</v>
      </c>
      <c r="E1358" s="38">
        <v>42681</v>
      </c>
      <c r="F1358" t="s">
        <v>160</v>
      </c>
      <c r="G1358" t="s">
        <v>21</v>
      </c>
      <c r="H1358" t="s">
        <v>750</v>
      </c>
      <c r="I1358" t="s">
        <v>160</v>
      </c>
      <c r="J1358" t="b">
        <v>1</v>
      </c>
      <c r="K1358" t="b">
        <v>0</v>
      </c>
      <c r="L1358" t="b">
        <v>0</v>
      </c>
      <c r="M1358" s="38">
        <v>42681</v>
      </c>
      <c r="N1358">
        <v>1</v>
      </c>
      <c r="O1358">
        <v>1</v>
      </c>
      <c r="P1358">
        <v>0</v>
      </c>
      <c r="Q1358">
        <v>1</v>
      </c>
    </row>
    <row r="1359" spans="1:17" x14ac:dyDescent="0.3">
      <c r="A1359" t="s">
        <v>1473</v>
      </c>
      <c r="B1359" t="s">
        <v>45</v>
      </c>
      <c r="C1359" t="s">
        <v>20</v>
      </c>
      <c r="D1359" t="s">
        <v>20</v>
      </c>
      <c r="E1359" s="38">
        <v>42679</v>
      </c>
      <c r="F1359" t="s">
        <v>152</v>
      </c>
      <c r="G1359" t="s">
        <v>20</v>
      </c>
      <c r="J1359" t="b">
        <v>1</v>
      </c>
      <c r="K1359" t="b">
        <v>1</v>
      </c>
      <c r="L1359" t="b">
        <v>0</v>
      </c>
      <c r="N1359">
        <v>1</v>
      </c>
      <c r="O1359">
        <v>0</v>
      </c>
      <c r="P1359">
        <v>0</v>
      </c>
      <c r="Q1359">
        <v>0</v>
      </c>
    </row>
    <row r="1360" spans="1:17" x14ac:dyDescent="0.3">
      <c r="A1360" t="s">
        <v>1474</v>
      </c>
      <c r="B1360" t="s">
        <v>109</v>
      </c>
      <c r="C1360" t="s">
        <v>24</v>
      </c>
      <c r="D1360" t="s">
        <v>21</v>
      </c>
      <c r="E1360" s="38">
        <v>42682</v>
      </c>
      <c r="J1360" t="b">
        <v>0</v>
      </c>
      <c r="K1360" t="b">
        <v>1</v>
      </c>
      <c r="L1360" t="b">
        <v>0</v>
      </c>
      <c r="N1360">
        <v>1</v>
      </c>
      <c r="O1360">
        <v>0</v>
      </c>
      <c r="P1360">
        <v>0</v>
      </c>
      <c r="Q1360">
        <v>0</v>
      </c>
    </row>
    <row r="1361" spans="1:17" x14ac:dyDescent="0.3">
      <c r="A1361" t="s">
        <v>1475</v>
      </c>
      <c r="D1361" t="s">
        <v>21</v>
      </c>
      <c r="E1361" s="38">
        <v>42681</v>
      </c>
      <c r="F1361" t="s">
        <v>159</v>
      </c>
      <c r="G1361" t="s">
        <v>21</v>
      </c>
      <c r="H1361" t="s">
        <v>762</v>
      </c>
      <c r="I1361" t="s">
        <v>159</v>
      </c>
      <c r="J1361" t="b">
        <v>0</v>
      </c>
      <c r="K1361" t="b">
        <v>0</v>
      </c>
      <c r="L1361" t="b">
        <v>0</v>
      </c>
      <c r="N1361">
        <v>1</v>
      </c>
      <c r="O1361">
        <v>0</v>
      </c>
      <c r="P1361">
        <v>0</v>
      </c>
      <c r="Q1361">
        <v>0</v>
      </c>
    </row>
    <row r="1362" spans="1:17" x14ac:dyDescent="0.3">
      <c r="A1362" t="s">
        <v>1476</v>
      </c>
      <c r="D1362" t="s">
        <v>22</v>
      </c>
      <c r="E1362" s="38">
        <v>42685</v>
      </c>
      <c r="J1362" t="b">
        <v>0</v>
      </c>
      <c r="K1362" t="b">
        <v>1</v>
      </c>
      <c r="L1362" t="b">
        <v>0</v>
      </c>
      <c r="N1362">
        <v>1</v>
      </c>
      <c r="O1362">
        <v>0</v>
      </c>
      <c r="P1362">
        <v>0</v>
      </c>
      <c r="Q1362">
        <v>0</v>
      </c>
    </row>
    <row r="1363" spans="1:17" x14ac:dyDescent="0.3">
      <c r="A1363" t="s">
        <v>1477</v>
      </c>
      <c r="B1363" t="s">
        <v>76</v>
      </c>
      <c r="C1363" t="s">
        <v>22</v>
      </c>
      <c r="D1363" t="s">
        <v>26</v>
      </c>
      <c r="E1363" s="38">
        <v>42678</v>
      </c>
      <c r="F1363" t="s">
        <v>151</v>
      </c>
      <c r="G1363" t="s">
        <v>26</v>
      </c>
      <c r="H1363" t="s">
        <v>742</v>
      </c>
      <c r="I1363" t="s">
        <v>151</v>
      </c>
      <c r="J1363" t="b">
        <v>1</v>
      </c>
      <c r="K1363" t="b">
        <v>1</v>
      </c>
      <c r="L1363" t="b">
        <v>1</v>
      </c>
      <c r="N1363">
        <v>0.5</v>
      </c>
      <c r="O1363">
        <v>0</v>
      </c>
      <c r="P1363">
        <v>0</v>
      </c>
      <c r="Q1363">
        <v>0</v>
      </c>
    </row>
    <row r="1364" spans="1:17" x14ac:dyDescent="0.3">
      <c r="A1364" t="s">
        <v>1478</v>
      </c>
      <c r="D1364" t="s">
        <v>22</v>
      </c>
      <c r="E1364" s="38">
        <v>42686</v>
      </c>
      <c r="F1364" t="s">
        <v>135</v>
      </c>
      <c r="G1364" t="s">
        <v>22</v>
      </c>
      <c r="J1364" t="b">
        <v>0</v>
      </c>
      <c r="K1364" t="b">
        <v>1</v>
      </c>
      <c r="L1364" t="b">
        <v>0</v>
      </c>
      <c r="N1364">
        <v>1</v>
      </c>
      <c r="O1364">
        <v>0</v>
      </c>
      <c r="P1364">
        <v>0</v>
      </c>
      <c r="Q1364">
        <v>0</v>
      </c>
    </row>
    <row r="1365" spans="1:17" x14ac:dyDescent="0.3">
      <c r="A1365" t="s">
        <v>1459</v>
      </c>
      <c r="B1365" t="s">
        <v>1460</v>
      </c>
      <c r="C1365" t="s">
        <v>25</v>
      </c>
      <c r="D1365" t="s">
        <v>25</v>
      </c>
      <c r="E1365" s="38">
        <v>42679</v>
      </c>
      <c r="F1365" t="s">
        <v>156</v>
      </c>
      <c r="G1365" t="s">
        <v>25</v>
      </c>
      <c r="H1365" t="s">
        <v>742</v>
      </c>
      <c r="I1365" t="s">
        <v>165</v>
      </c>
      <c r="J1365" t="b">
        <v>0</v>
      </c>
      <c r="K1365" t="b">
        <v>1</v>
      </c>
      <c r="L1365" t="b">
        <v>1</v>
      </c>
      <c r="N1365">
        <v>0.5</v>
      </c>
      <c r="O1365">
        <v>0</v>
      </c>
      <c r="P1365">
        <v>0</v>
      </c>
      <c r="Q1365">
        <v>0</v>
      </c>
    </row>
    <row r="1366" spans="1:17" x14ac:dyDescent="0.3">
      <c r="A1366" t="s">
        <v>1379</v>
      </c>
      <c r="B1366" t="s">
        <v>41</v>
      </c>
      <c r="C1366" t="s">
        <v>25</v>
      </c>
      <c r="D1366" t="s">
        <v>25</v>
      </c>
      <c r="E1366" s="38">
        <v>42684</v>
      </c>
      <c r="J1366" t="b">
        <v>0</v>
      </c>
      <c r="K1366" t="b">
        <v>1</v>
      </c>
      <c r="L1366" t="b">
        <v>0</v>
      </c>
      <c r="N1366">
        <v>0.5</v>
      </c>
      <c r="O1366">
        <v>0</v>
      </c>
      <c r="P1366">
        <v>0</v>
      </c>
      <c r="Q1366">
        <v>0</v>
      </c>
    </row>
    <row r="1367" spans="1:17" x14ac:dyDescent="0.3">
      <c r="A1367" t="s">
        <v>970</v>
      </c>
      <c r="B1367" t="s">
        <v>115</v>
      </c>
      <c r="C1367" t="s">
        <v>22</v>
      </c>
      <c r="D1367" t="s">
        <v>26</v>
      </c>
      <c r="E1367" s="38">
        <v>42682</v>
      </c>
      <c r="J1367" t="b">
        <v>0</v>
      </c>
      <c r="K1367" t="b">
        <v>1</v>
      </c>
      <c r="L1367" t="b">
        <v>1</v>
      </c>
      <c r="N1367">
        <v>0.33</v>
      </c>
      <c r="O1367">
        <v>0</v>
      </c>
      <c r="P1367">
        <v>0</v>
      </c>
      <c r="Q1367">
        <v>0</v>
      </c>
    </row>
    <row r="1368" spans="1:17" x14ac:dyDescent="0.3">
      <c r="A1368" t="s">
        <v>467</v>
      </c>
      <c r="B1368" t="s">
        <v>468</v>
      </c>
      <c r="C1368" t="s">
        <v>25</v>
      </c>
      <c r="D1368" t="s">
        <v>25</v>
      </c>
      <c r="E1368" s="38">
        <v>42683</v>
      </c>
      <c r="F1368" t="s">
        <v>136</v>
      </c>
      <c r="G1368" t="s">
        <v>25</v>
      </c>
      <c r="H1368" t="s">
        <v>742</v>
      </c>
      <c r="I1368" t="s">
        <v>321</v>
      </c>
      <c r="J1368" t="b">
        <v>1</v>
      </c>
      <c r="K1368" t="b">
        <v>1</v>
      </c>
      <c r="L1368" t="b">
        <v>1</v>
      </c>
      <c r="M1368" s="38">
        <v>42684</v>
      </c>
      <c r="N1368">
        <v>0.33</v>
      </c>
      <c r="O1368">
        <v>0</v>
      </c>
      <c r="P1368">
        <v>0</v>
      </c>
      <c r="Q1368">
        <v>0</v>
      </c>
    </row>
    <row r="1369" spans="1:17" x14ac:dyDescent="0.3">
      <c r="A1369" t="s">
        <v>853</v>
      </c>
      <c r="B1369" t="s">
        <v>67</v>
      </c>
      <c r="C1369" t="s">
        <v>26</v>
      </c>
      <c r="D1369" t="s">
        <v>26</v>
      </c>
      <c r="E1369" s="38">
        <v>42685</v>
      </c>
      <c r="H1369" t="s">
        <v>742</v>
      </c>
      <c r="J1369" t="b">
        <v>0</v>
      </c>
      <c r="K1369" t="b">
        <v>1</v>
      </c>
      <c r="L1369" t="b">
        <v>1</v>
      </c>
      <c r="N1369">
        <v>0.2</v>
      </c>
      <c r="O1369">
        <v>0</v>
      </c>
      <c r="P1369">
        <v>0</v>
      </c>
      <c r="Q1369">
        <v>0</v>
      </c>
    </row>
    <row r="1370" spans="1:17" x14ac:dyDescent="0.3">
      <c r="A1370" t="s">
        <v>1119</v>
      </c>
      <c r="D1370" t="s">
        <v>26</v>
      </c>
      <c r="E1370" s="38">
        <v>42686</v>
      </c>
      <c r="F1370" t="s">
        <v>146</v>
      </c>
      <c r="G1370" t="s">
        <v>26</v>
      </c>
      <c r="H1370" t="s">
        <v>754</v>
      </c>
      <c r="I1370" t="s">
        <v>146</v>
      </c>
      <c r="J1370" t="b">
        <v>1</v>
      </c>
      <c r="K1370" t="b">
        <v>1</v>
      </c>
      <c r="L1370" t="b">
        <v>0</v>
      </c>
      <c r="N1370">
        <v>0.5</v>
      </c>
      <c r="O1370">
        <v>0</v>
      </c>
      <c r="P1370">
        <v>0</v>
      </c>
      <c r="Q1370">
        <v>0</v>
      </c>
    </row>
    <row r="1371" spans="1:17" x14ac:dyDescent="0.3">
      <c r="A1371" t="s">
        <v>1189</v>
      </c>
      <c r="B1371" t="s">
        <v>98</v>
      </c>
      <c r="C1371" t="s">
        <v>23</v>
      </c>
      <c r="D1371" t="s">
        <v>23</v>
      </c>
      <c r="E1371" s="38">
        <v>42683</v>
      </c>
      <c r="F1371" t="s">
        <v>171</v>
      </c>
      <c r="G1371" t="s">
        <v>23</v>
      </c>
      <c r="H1371" t="s">
        <v>742</v>
      </c>
      <c r="I1371" t="s">
        <v>171</v>
      </c>
      <c r="J1371" t="b">
        <v>1</v>
      </c>
      <c r="K1371" t="b">
        <v>1</v>
      </c>
      <c r="L1371" t="b">
        <v>1</v>
      </c>
      <c r="N1371">
        <v>0.5</v>
      </c>
      <c r="O1371">
        <v>0</v>
      </c>
      <c r="P1371">
        <v>0</v>
      </c>
      <c r="Q1371">
        <v>0</v>
      </c>
    </row>
    <row r="1372" spans="1:17" x14ac:dyDescent="0.3">
      <c r="A1372" t="s">
        <v>619</v>
      </c>
      <c r="B1372" t="s">
        <v>118</v>
      </c>
      <c r="C1372" t="s">
        <v>22</v>
      </c>
      <c r="D1372" t="s">
        <v>26</v>
      </c>
      <c r="E1372" s="38">
        <v>42682</v>
      </c>
      <c r="H1372" t="s">
        <v>742</v>
      </c>
      <c r="J1372" t="b">
        <v>0</v>
      </c>
      <c r="K1372" t="b">
        <v>1</v>
      </c>
      <c r="L1372" t="b">
        <v>1</v>
      </c>
      <c r="M1372" s="38">
        <v>42683</v>
      </c>
      <c r="N1372">
        <v>0.2</v>
      </c>
      <c r="O1372">
        <v>0</v>
      </c>
      <c r="P1372">
        <v>0</v>
      </c>
      <c r="Q1372">
        <v>0</v>
      </c>
    </row>
    <row r="1373" spans="1:17" x14ac:dyDescent="0.3">
      <c r="A1373" t="s">
        <v>487</v>
      </c>
      <c r="B1373" t="s">
        <v>116</v>
      </c>
      <c r="C1373" t="s">
        <v>23</v>
      </c>
      <c r="D1373" t="s">
        <v>23</v>
      </c>
      <c r="E1373" s="38">
        <v>42689</v>
      </c>
      <c r="F1373" t="s">
        <v>148</v>
      </c>
      <c r="G1373" t="s">
        <v>23</v>
      </c>
      <c r="H1373" t="s">
        <v>746</v>
      </c>
      <c r="I1373" t="s">
        <v>148</v>
      </c>
      <c r="J1373" t="b">
        <v>1</v>
      </c>
      <c r="K1373" t="b">
        <v>0</v>
      </c>
      <c r="L1373" t="b">
        <v>0</v>
      </c>
      <c r="M1373" s="38">
        <v>42689</v>
      </c>
      <c r="N1373">
        <v>0.25</v>
      </c>
      <c r="O1373">
        <v>1</v>
      </c>
      <c r="P1373">
        <v>1</v>
      </c>
      <c r="Q1373">
        <v>1</v>
      </c>
    </row>
    <row r="1374" spans="1:17" x14ac:dyDescent="0.3">
      <c r="A1374" t="s">
        <v>1479</v>
      </c>
      <c r="B1374" t="s">
        <v>73</v>
      </c>
      <c r="C1374" t="s">
        <v>20</v>
      </c>
      <c r="D1374" t="s">
        <v>20</v>
      </c>
      <c r="E1374" s="38">
        <v>42679</v>
      </c>
      <c r="F1374" t="s">
        <v>64</v>
      </c>
      <c r="G1374" t="s">
        <v>20</v>
      </c>
      <c r="H1374" t="s">
        <v>756</v>
      </c>
      <c r="I1374" t="s">
        <v>144</v>
      </c>
      <c r="J1374" t="b">
        <v>1</v>
      </c>
      <c r="K1374" t="b">
        <v>0</v>
      </c>
      <c r="L1374" t="b">
        <v>0</v>
      </c>
      <c r="N1374">
        <v>1</v>
      </c>
      <c r="O1374">
        <v>0</v>
      </c>
      <c r="P1374">
        <v>0</v>
      </c>
      <c r="Q1374">
        <v>0</v>
      </c>
    </row>
    <row r="1375" spans="1:17" x14ac:dyDescent="0.3">
      <c r="A1375" t="s">
        <v>1480</v>
      </c>
      <c r="D1375" t="s">
        <v>26</v>
      </c>
      <c r="E1375" s="38">
        <v>42686</v>
      </c>
      <c r="J1375" t="b">
        <v>0</v>
      </c>
      <c r="K1375" t="b">
        <v>1</v>
      </c>
      <c r="L1375" t="b">
        <v>0</v>
      </c>
      <c r="N1375">
        <v>1</v>
      </c>
      <c r="O1375">
        <v>0</v>
      </c>
      <c r="P1375">
        <v>0</v>
      </c>
      <c r="Q1375">
        <v>0</v>
      </c>
    </row>
    <row r="1376" spans="1:17" x14ac:dyDescent="0.3">
      <c r="A1376" t="s">
        <v>1481</v>
      </c>
      <c r="D1376" t="s">
        <v>26</v>
      </c>
      <c r="E1376" s="38">
        <v>42683</v>
      </c>
      <c r="H1376" t="s">
        <v>756</v>
      </c>
      <c r="I1376" t="s">
        <v>265</v>
      </c>
      <c r="J1376" t="b">
        <v>0</v>
      </c>
      <c r="K1376" t="b">
        <v>1</v>
      </c>
      <c r="L1376" t="b">
        <v>0</v>
      </c>
      <c r="N1376">
        <v>1</v>
      </c>
      <c r="O1376">
        <v>0</v>
      </c>
      <c r="P1376">
        <v>0</v>
      </c>
      <c r="Q1376">
        <v>0</v>
      </c>
    </row>
    <row r="1377" spans="1:17" x14ac:dyDescent="0.3">
      <c r="A1377" t="s">
        <v>1482</v>
      </c>
      <c r="B1377" t="s">
        <v>68</v>
      </c>
      <c r="C1377" t="s">
        <v>25</v>
      </c>
      <c r="D1377" t="s">
        <v>25</v>
      </c>
      <c r="E1377" s="38">
        <v>42679</v>
      </c>
      <c r="J1377" t="b">
        <v>1</v>
      </c>
      <c r="K1377" t="b">
        <v>1</v>
      </c>
      <c r="L1377" t="b">
        <v>0</v>
      </c>
      <c r="N1377">
        <v>1</v>
      </c>
      <c r="O1377">
        <v>0</v>
      </c>
      <c r="P1377">
        <v>0</v>
      </c>
      <c r="Q1377">
        <v>0</v>
      </c>
    </row>
    <row r="1378" spans="1:17" x14ac:dyDescent="0.3">
      <c r="A1378" t="s">
        <v>1483</v>
      </c>
      <c r="B1378" t="s">
        <v>102</v>
      </c>
      <c r="C1378" t="s">
        <v>26</v>
      </c>
      <c r="D1378" t="s">
        <v>26</v>
      </c>
      <c r="E1378" s="38">
        <v>42686</v>
      </c>
      <c r="F1378" t="s">
        <v>151</v>
      </c>
      <c r="G1378" t="s">
        <v>26</v>
      </c>
      <c r="H1378" t="s">
        <v>754</v>
      </c>
      <c r="I1378" t="s">
        <v>151</v>
      </c>
      <c r="J1378" t="b">
        <v>0</v>
      </c>
      <c r="K1378" t="b">
        <v>1</v>
      </c>
      <c r="L1378" t="b">
        <v>0</v>
      </c>
      <c r="N1378">
        <v>1</v>
      </c>
      <c r="O1378">
        <v>0</v>
      </c>
      <c r="P1378">
        <v>0</v>
      </c>
      <c r="Q1378">
        <v>0</v>
      </c>
    </row>
    <row r="1379" spans="1:17" x14ac:dyDescent="0.3">
      <c r="A1379" t="s">
        <v>1484</v>
      </c>
      <c r="D1379" t="s">
        <v>22</v>
      </c>
      <c r="E1379" s="38">
        <v>42689</v>
      </c>
      <c r="F1379" t="s">
        <v>172</v>
      </c>
      <c r="G1379" t="s">
        <v>22</v>
      </c>
      <c r="H1379" t="s">
        <v>742</v>
      </c>
      <c r="I1379" t="s">
        <v>172</v>
      </c>
      <c r="J1379" t="b">
        <v>1</v>
      </c>
      <c r="K1379" t="b">
        <v>1</v>
      </c>
      <c r="L1379" t="b">
        <v>1</v>
      </c>
      <c r="N1379">
        <v>1</v>
      </c>
      <c r="O1379">
        <v>0</v>
      </c>
      <c r="P1379">
        <v>0</v>
      </c>
      <c r="Q1379">
        <v>0</v>
      </c>
    </row>
    <row r="1380" spans="1:17" x14ac:dyDescent="0.3">
      <c r="A1380" t="s">
        <v>919</v>
      </c>
      <c r="B1380" t="s">
        <v>121</v>
      </c>
      <c r="C1380" t="s">
        <v>26</v>
      </c>
      <c r="D1380" t="s">
        <v>26</v>
      </c>
      <c r="E1380" s="38">
        <v>42681</v>
      </c>
      <c r="F1380" t="s">
        <v>146</v>
      </c>
      <c r="G1380" t="s">
        <v>26</v>
      </c>
      <c r="H1380" t="s">
        <v>742</v>
      </c>
      <c r="J1380" t="b">
        <v>0</v>
      </c>
      <c r="K1380" t="b">
        <v>1</v>
      </c>
      <c r="L1380" t="b">
        <v>1</v>
      </c>
      <c r="N1380">
        <v>0.33</v>
      </c>
      <c r="O1380">
        <v>0</v>
      </c>
      <c r="P1380">
        <v>0</v>
      </c>
      <c r="Q1380">
        <v>0</v>
      </c>
    </row>
    <row r="1381" spans="1:17" x14ac:dyDescent="0.3">
      <c r="A1381" t="s">
        <v>1444</v>
      </c>
      <c r="B1381" t="s">
        <v>42</v>
      </c>
      <c r="C1381" t="s">
        <v>25</v>
      </c>
      <c r="D1381" t="s">
        <v>25</v>
      </c>
      <c r="E1381" s="38">
        <v>42686</v>
      </c>
      <c r="F1381" t="s">
        <v>156</v>
      </c>
      <c r="G1381" t="s">
        <v>25</v>
      </c>
      <c r="H1381" t="s">
        <v>760</v>
      </c>
      <c r="I1381" t="s">
        <v>156</v>
      </c>
      <c r="J1381" t="b">
        <v>0</v>
      </c>
      <c r="K1381" t="b">
        <v>0</v>
      </c>
      <c r="L1381" t="b">
        <v>0</v>
      </c>
      <c r="N1381">
        <v>0.5</v>
      </c>
      <c r="O1381">
        <v>0</v>
      </c>
      <c r="P1381">
        <v>0</v>
      </c>
      <c r="Q1381">
        <v>0</v>
      </c>
    </row>
    <row r="1382" spans="1:17" x14ac:dyDescent="0.3">
      <c r="A1382" t="s">
        <v>1485</v>
      </c>
      <c r="B1382" t="s">
        <v>104</v>
      </c>
      <c r="C1382" t="s">
        <v>22</v>
      </c>
      <c r="D1382" t="s">
        <v>26</v>
      </c>
      <c r="E1382" s="38">
        <v>42681</v>
      </c>
      <c r="H1382" t="s">
        <v>742</v>
      </c>
      <c r="I1382" t="s">
        <v>265</v>
      </c>
      <c r="J1382" t="b">
        <v>0</v>
      </c>
      <c r="K1382" t="b">
        <v>1</v>
      </c>
      <c r="L1382" t="b">
        <v>1</v>
      </c>
      <c r="N1382">
        <v>0.33</v>
      </c>
      <c r="O1382">
        <v>0</v>
      </c>
      <c r="P1382">
        <v>0</v>
      </c>
      <c r="Q1382">
        <v>0</v>
      </c>
    </row>
    <row r="1383" spans="1:17" x14ac:dyDescent="0.3">
      <c r="A1383" t="s">
        <v>1485</v>
      </c>
      <c r="B1383" t="s">
        <v>104</v>
      </c>
      <c r="C1383" t="s">
        <v>22</v>
      </c>
      <c r="D1383" t="s">
        <v>26</v>
      </c>
      <c r="E1383" s="38">
        <v>42682</v>
      </c>
      <c r="F1383" t="s">
        <v>150</v>
      </c>
      <c r="G1383" t="s">
        <v>22</v>
      </c>
      <c r="H1383" t="s">
        <v>762</v>
      </c>
      <c r="I1383" t="s">
        <v>150</v>
      </c>
      <c r="J1383" t="b">
        <v>1</v>
      </c>
      <c r="K1383" t="b">
        <v>0</v>
      </c>
      <c r="L1383" t="b">
        <v>0</v>
      </c>
      <c r="N1383">
        <v>0.33</v>
      </c>
      <c r="O1383">
        <v>0</v>
      </c>
      <c r="P1383">
        <v>0</v>
      </c>
      <c r="Q1383">
        <v>0</v>
      </c>
    </row>
    <row r="1384" spans="1:17" x14ac:dyDescent="0.3">
      <c r="A1384" t="s">
        <v>1486</v>
      </c>
      <c r="D1384" t="s">
        <v>26</v>
      </c>
      <c r="E1384" s="38">
        <v>42681</v>
      </c>
      <c r="F1384" t="s">
        <v>166</v>
      </c>
      <c r="G1384" t="s">
        <v>26</v>
      </c>
      <c r="J1384" t="b">
        <v>1</v>
      </c>
      <c r="K1384" t="b">
        <v>1</v>
      </c>
      <c r="L1384" t="b">
        <v>0</v>
      </c>
      <c r="N1384">
        <v>1</v>
      </c>
      <c r="O1384">
        <v>0</v>
      </c>
      <c r="P1384">
        <v>0</v>
      </c>
      <c r="Q1384">
        <v>0</v>
      </c>
    </row>
    <row r="1385" spans="1:17" x14ac:dyDescent="0.3">
      <c r="A1385" t="s">
        <v>502</v>
      </c>
      <c r="B1385" t="s">
        <v>42</v>
      </c>
      <c r="C1385" t="s">
        <v>25</v>
      </c>
      <c r="D1385" t="s">
        <v>25</v>
      </c>
      <c r="E1385" s="38">
        <v>42686</v>
      </c>
      <c r="F1385" t="s">
        <v>156</v>
      </c>
      <c r="G1385" t="s">
        <v>25</v>
      </c>
      <c r="H1385" t="s">
        <v>750</v>
      </c>
      <c r="I1385" t="s">
        <v>156</v>
      </c>
      <c r="J1385" t="b">
        <v>1</v>
      </c>
      <c r="K1385" t="b">
        <v>0</v>
      </c>
      <c r="L1385" t="b">
        <v>0</v>
      </c>
      <c r="M1385" s="38">
        <v>42686</v>
      </c>
      <c r="N1385">
        <v>1</v>
      </c>
      <c r="O1385">
        <v>1</v>
      </c>
      <c r="P1385">
        <v>0</v>
      </c>
      <c r="Q1385">
        <v>1</v>
      </c>
    </row>
    <row r="1386" spans="1:17" x14ac:dyDescent="0.3">
      <c r="A1386" t="s">
        <v>1419</v>
      </c>
      <c r="D1386" t="s">
        <v>26</v>
      </c>
      <c r="E1386" s="38">
        <v>42679</v>
      </c>
      <c r="F1386" t="s">
        <v>166</v>
      </c>
      <c r="G1386" t="s">
        <v>26</v>
      </c>
      <c r="H1386" t="s">
        <v>756</v>
      </c>
      <c r="I1386" t="s">
        <v>166</v>
      </c>
      <c r="J1386" t="b">
        <v>1</v>
      </c>
      <c r="K1386" t="b">
        <v>0</v>
      </c>
      <c r="L1386" t="b">
        <v>0</v>
      </c>
      <c r="N1386">
        <v>0.5</v>
      </c>
      <c r="O1386">
        <v>0</v>
      </c>
      <c r="P1386">
        <v>0</v>
      </c>
      <c r="Q1386">
        <v>0</v>
      </c>
    </row>
    <row r="1387" spans="1:17" x14ac:dyDescent="0.3">
      <c r="A1387" t="s">
        <v>1487</v>
      </c>
      <c r="B1387" t="s">
        <v>118</v>
      </c>
      <c r="C1387" t="s">
        <v>22</v>
      </c>
      <c r="D1387" t="s">
        <v>26</v>
      </c>
      <c r="E1387" s="38">
        <v>42685</v>
      </c>
      <c r="J1387" t="b">
        <v>0</v>
      </c>
      <c r="K1387" t="b">
        <v>1</v>
      </c>
      <c r="L1387" t="b">
        <v>0</v>
      </c>
      <c r="N1387">
        <v>1</v>
      </c>
      <c r="O1387">
        <v>0</v>
      </c>
      <c r="P1387">
        <v>0</v>
      </c>
      <c r="Q1387">
        <v>0</v>
      </c>
    </row>
    <row r="1388" spans="1:17" x14ac:dyDescent="0.3">
      <c r="A1388" t="s">
        <v>1077</v>
      </c>
      <c r="B1388" t="s">
        <v>130</v>
      </c>
      <c r="C1388" t="s">
        <v>22</v>
      </c>
      <c r="D1388" t="s">
        <v>22</v>
      </c>
      <c r="E1388" s="38">
        <v>42686</v>
      </c>
      <c r="J1388" t="b">
        <v>0</v>
      </c>
      <c r="K1388" t="b">
        <v>1</v>
      </c>
      <c r="L1388" t="b">
        <v>1</v>
      </c>
      <c r="N1388">
        <v>0.5</v>
      </c>
      <c r="O1388">
        <v>0</v>
      </c>
      <c r="P1388">
        <v>0</v>
      </c>
      <c r="Q1388">
        <v>0</v>
      </c>
    </row>
    <row r="1389" spans="1:17" x14ac:dyDescent="0.3">
      <c r="A1389" t="s">
        <v>1488</v>
      </c>
      <c r="B1389" t="s">
        <v>48</v>
      </c>
      <c r="C1389" t="s">
        <v>24</v>
      </c>
      <c r="D1389" t="s">
        <v>21</v>
      </c>
      <c r="E1389" s="38">
        <v>42683</v>
      </c>
      <c r="J1389" t="b">
        <v>0</v>
      </c>
      <c r="K1389" t="b">
        <v>1</v>
      </c>
      <c r="L1389" t="b">
        <v>0</v>
      </c>
      <c r="N1389">
        <v>1</v>
      </c>
      <c r="O1389">
        <v>0</v>
      </c>
      <c r="P1389">
        <v>0</v>
      </c>
      <c r="Q1389">
        <v>0</v>
      </c>
    </row>
    <row r="1390" spans="1:17" x14ac:dyDescent="0.3">
      <c r="A1390" t="s">
        <v>1489</v>
      </c>
      <c r="B1390" t="s">
        <v>45</v>
      </c>
      <c r="C1390" t="s">
        <v>20</v>
      </c>
      <c r="D1390" t="s">
        <v>20</v>
      </c>
      <c r="E1390" s="38">
        <v>42686</v>
      </c>
      <c r="F1390" t="s">
        <v>152</v>
      </c>
      <c r="G1390" t="s">
        <v>20</v>
      </c>
      <c r="J1390" t="b">
        <v>0</v>
      </c>
      <c r="K1390" t="b">
        <v>1</v>
      </c>
      <c r="L1390" t="b">
        <v>1</v>
      </c>
      <c r="N1390">
        <v>1</v>
      </c>
      <c r="O1390">
        <v>0</v>
      </c>
      <c r="P1390">
        <v>0</v>
      </c>
      <c r="Q1390">
        <v>0</v>
      </c>
    </row>
    <row r="1391" spans="1:17" x14ac:dyDescent="0.3">
      <c r="A1391" t="s">
        <v>1490</v>
      </c>
      <c r="B1391" t="s">
        <v>99</v>
      </c>
      <c r="C1391" t="s">
        <v>24</v>
      </c>
      <c r="D1391" t="s">
        <v>21</v>
      </c>
      <c r="E1391" s="38">
        <v>42683</v>
      </c>
      <c r="F1391" t="s">
        <v>167</v>
      </c>
      <c r="G1391" t="s">
        <v>21</v>
      </c>
      <c r="H1391" t="s">
        <v>742</v>
      </c>
      <c r="I1391" t="s">
        <v>302</v>
      </c>
      <c r="J1391" t="b">
        <v>0</v>
      </c>
      <c r="K1391" t="b">
        <v>1</v>
      </c>
      <c r="L1391" t="b">
        <v>1</v>
      </c>
      <c r="N1391">
        <v>1</v>
      </c>
      <c r="O1391">
        <v>0</v>
      </c>
      <c r="P1391">
        <v>0</v>
      </c>
      <c r="Q1391">
        <v>0</v>
      </c>
    </row>
    <row r="1392" spans="1:17" x14ac:dyDescent="0.3">
      <c r="A1392" t="s">
        <v>580</v>
      </c>
      <c r="B1392" t="s">
        <v>168</v>
      </c>
      <c r="D1392" t="s">
        <v>23</v>
      </c>
      <c r="E1392" s="38">
        <v>42685</v>
      </c>
      <c r="F1392" t="s">
        <v>168</v>
      </c>
      <c r="G1392" t="s">
        <v>23</v>
      </c>
      <c r="J1392" t="b">
        <v>0</v>
      </c>
      <c r="K1392" t="b">
        <v>0</v>
      </c>
      <c r="L1392" t="b">
        <v>0</v>
      </c>
      <c r="M1392" s="38">
        <v>42679</v>
      </c>
      <c r="N1392">
        <v>0.5</v>
      </c>
      <c r="O1392">
        <v>0</v>
      </c>
      <c r="P1392">
        <v>0</v>
      </c>
      <c r="Q1392">
        <v>0</v>
      </c>
    </row>
    <row r="1393" spans="1:17" x14ac:dyDescent="0.3">
      <c r="A1393" t="s">
        <v>838</v>
      </c>
      <c r="B1393" t="s">
        <v>112</v>
      </c>
      <c r="C1393" t="s">
        <v>23</v>
      </c>
      <c r="D1393" t="s">
        <v>23</v>
      </c>
      <c r="E1393" s="38">
        <v>42682</v>
      </c>
      <c r="F1393" t="s">
        <v>169</v>
      </c>
      <c r="G1393" t="s">
        <v>23</v>
      </c>
      <c r="H1393" t="s">
        <v>742</v>
      </c>
      <c r="I1393" t="s">
        <v>169</v>
      </c>
      <c r="J1393" t="b">
        <v>1</v>
      </c>
      <c r="K1393" t="b">
        <v>1</v>
      </c>
      <c r="L1393" t="b">
        <v>1</v>
      </c>
      <c r="N1393">
        <v>0.2</v>
      </c>
      <c r="O1393">
        <v>0</v>
      </c>
      <c r="P1393">
        <v>0</v>
      </c>
      <c r="Q1393">
        <v>0</v>
      </c>
    </row>
    <row r="1394" spans="1:17" x14ac:dyDescent="0.3">
      <c r="A1394" t="s">
        <v>1160</v>
      </c>
      <c r="D1394" t="s">
        <v>20</v>
      </c>
      <c r="E1394" s="38">
        <v>42683</v>
      </c>
      <c r="F1394" t="s">
        <v>140</v>
      </c>
      <c r="G1394" t="s">
        <v>20</v>
      </c>
      <c r="H1394" t="s">
        <v>742</v>
      </c>
      <c r="I1394" t="s">
        <v>140</v>
      </c>
      <c r="J1394" t="b">
        <v>0</v>
      </c>
      <c r="K1394" t="b">
        <v>1</v>
      </c>
      <c r="L1394" t="b">
        <v>1</v>
      </c>
      <c r="N1394">
        <v>0.5</v>
      </c>
      <c r="O1394">
        <v>0</v>
      </c>
      <c r="P1394">
        <v>0</v>
      </c>
      <c r="Q1394">
        <v>0</v>
      </c>
    </row>
    <row r="1395" spans="1:17" x14ac:dyDescent="0.3">
      <c r="A1395" t="s">
        <v>1050</v>
      </c>
      <c r="B1395" t="s">
        <v>101</v>
      </c>
      <c r="C1395" t="s">
        <v>20</v>
      </c>
      <c r="D1395" t="s">
        <v>20</v>
      </c>
      <c r="E1395" s="38">
        <v>42686</v>
      </c>
      <c r="F1395" t="s">
        <v>149</v>
      </c>
      <c r="G1395" t="s">
        <v>20</v>
      </c>
      <c r="H1395" t="s">
        <v>760</v>
      </c>
      <c r="I1395" t="s">
        <v>149</v>
      </c>
      <c r="J1395" t="b">
        <v>1</v>
      </c>
      <c r="K1395" t="b">
        <v>0</v>
      </c>
      <c r="L1395" t="b">
        <v>0</v>
      </c>
      <c r="N1395">
        <v>0.5</v>
      </c>
      <c r="O1395">
        <v>0</v>
      </c>
      <c r="P1395">
        <v>0</v>
      </c>
      <c r="Q1395">
        <v>0</v>
      </c>
    </row>
    <row r="1396" spans="1:17" x14ac:dyDescent="0.3">
      <c r="A1396" t="s">
        <v>1491</v>
      </c>
      <c r="B1396" t="s">
        <v>124</v>
      </c>
      <c r="C1396" t="s">
        <v>23</v>
      </c>
      <c r="D1396" t="s">
        <v>23</v>
      </c>
      <c r="E1396" s="38">
        <v>42683</v>
      </c>
      <c r="H1396" t="s">
        <v>769</v>
      </c>
      <c r="I1396" t="s">
        <v>265</v>
      </c>
      <c r="J1396" t="b">
        <v>0</v>
      </c>
      <c r="K1396" t="b">
        <v>1</v>
      </c>
      <c r="L1396" t="b">
        <v>0</v>
      </c>
      <c r="N1396">
        <v>1</v>
      </c>
      <c r="O1396">
        <v>0</v>
      </c>
      <c r="P1396">
        <v>0</v>
      </c>
      <c r="Q1396">
        <v>0</v>
      </c>
    </row>
    <row r="1397" spans="1:17" x14ac:dyDescent="0.3">
      <c r="A1397" t="s">
        <v>1492</v>
      </c>
      <c r="B1397" t="s">
        <v>94</v>
      </c>
      <c r="C1397" t="s">
        <v>20</v>
      </c>
      <c r="D1397" t="s">
        <v>20</v>
      </c>
      <c r="E1397" s="38">
        <v>42681</v>
      </c>
      <c r="J1397" t="b">
        <v>1</v>
      </c>
      <c r="K1397" t="b">
        <v>1</v>
      </c>
      <c r="L1397" t="b">
        <v>0</v>
      </c>
      <c r="N1397">
        <v>1</v>
      </c>
      <c r="O1397">
        <v>0</v>
      </c>
      <c r="P1397">
        <v>0</v>
      </c>
      <c r="Q1397">
        <v>0</v>
      </c>
    </row>
    <row r="1398" spans="1:17" x14ac:dyDescent="0.3">
      <c r="A1398" t="s">
        <v>1493</v>
      </c>
      <c r="B1398" t="s">
        <v>96</v>
      </c>
      <c r="C1398" t="s">
        <v>23</v>
      </c>
      <c r="D1398" t="s">
        <v>23</v>
      </c>
      <c r="E1398" s="38">
        <v>42682</v>
      </c>
      <c r="F1398" t="s">
        <v>141</v>
      </c>
      <c r="G1398" t="s">
        <v>23</v>
      </c>
      <c r="H1398" t="s">
        <v>762</v>
      </c>
      <c r="I1398" t="s">
        <v>141</v>
      </c>
      <c r="J1398" t="b">
        <v>1</v>
      </c>
      <c r="K1398" t="b">
        <v>0</v>
      </c>
      <c r="L1398" t="b">
        <v>0</v>
      </c>
      <c r="N1398">
        <v>1</v>
      </c>
      <c r="O1398">
        <v>0</v>
      </c>
      <c r="P1398">
        <v>0</v>
      </c>
      <c r="Q1398">
        <v>0</v>
      </c>
    </row>
    <row r="1399" spans="1:17" x14ac:dyDescent="0.3">
      <c r="A1399" t="s">
        <v>1040</v>
      </c>
      <c r="B1399" t="s">
        <v>45</v>
      </c>
      <c r="C1399" t="s">
        <v>20</v>
      </c>
      <c r="D1399" t="s">
        <v>20</v>
      </c>
      <c r="E1399" s="38">
        <v>42686</v>
      </c>
      <c r="F1399" t="s">
        <v>152</v>
      </c>
      <c r="G1399" t="s">
        <v>20</v>
      </c>
      <c r="J1399" t="b">
        <v>0</v>
      </c>
      <c r="K1399" t="b">
        <v>1</v>
      </c>
      <c r="L1399" t="b">
        <v>0</v>
      </c>
      <c r="N1399">
        <v>0.5</v>
      </c>
      <c r="O1399">
        <v>0</v>
      </c>
      <c r="P1399">
        <v>0</v>
      </c>
      <c r="Q1399">
        <v>0</v>
      </c>
    </row>
    <row r="1400" spans="1:17" x14ac:dyDescent="0.3">
      <c r="A1400" t="s">
        <v>1494</v>
      </c>
      <c r="B1400" t="s">
        <v>93</v>
      </c>
      <c r="C1400" t="s">
        <v>23</v>
      </c>
      <c r="D1400" t="s">
        <v>23</v>
      </c>
      <c r="E1400" s="38">
        <v>42688</v>
      </c>
      <c r="F1400" t="s">
        <v>169</v>
      </c>
      <c r="G1400" t="s">
        <v>23</v>
      </c>
      <c r="J1400" t="b">
        <v>0</v>
      </c>
      <c r="K1400" t="b">
        <v>1</v>
      </c>
      <c r="L1400" t="b">
        <v>0</v>
      </c>
      <c r="N1400">
        <v>1</v>
      </c>
      <c r="O1400">
        <v>0</v>
      </c>
      <c r="P1400">
        <v>0</v>
      </c>
      <c r="Q1400">
        <v>0</v>
      </c>
    </row>
    <row r="1401" spans="1:17" x14ac:dyDescent="0.3">
      <c r="A1401" t="s">
        <v>551</v>
      </c>
      <c r="B1401" t="s">
        <v>112</v>
      </c>
      <c r="C1401" t="s">
        <v>23</v>
      </c>
      <c r="D1401" t="s">
        <v>23</v>
      </c>
      <c r="E1401" s="38">
        <v>42681</v>
      </c>
      <c r="F1401" t="s">
        <v>163</v>
      </c>
      <c r="G1401" t="s">
        <v>23</v>
      </c>
      <c r="H1401" t="s">
        <v>749</v>
      </c>
      <c r="I1401" t="s">
        <v>163</v>
      </c>
      <c r="J1401" t="b">
        <v>1</v>
      </c>
      <c r="K1401" t="b">
        <v>0</v>
      </c>
      <c r="L1401" t="b">
        <v>0</v>
      </c>
      <c r="M1401" s="38">
        <v>42681</v>
      </c>
      <c r="N1401">
        <v>0.25</v>
      </c>
      <c r="O1401">
        <v>1</v>
      </c>
      <c r="P1401">
        <v>0</v>
      </c>
      <c r="Q1401">
        <v>0</v>
      </c>
    </row>
    <row r="1402" spans="1:17" x14ac:dyDescent="0.3">
      <c r="A1402" t="s">
        <v>937</v>
      </c>
      <c r="B1402" t="s">
        <v>99</v>
      </c>
      <c r="C1402" t="s">
        <v>24</v>
      </c>
      <c r="D1402" t="s">
        <v>21</v>
      </c>
      <c r="E1402" s="38">
        <v>42682</v>
      </c>
      <c r="J1402" t="b">
        <v>0</v>
      </c>
      <c r="K1402" t="b">
        <v>1</v>
      </c>
      <c r="L1402" t="b">
        <v>1</v>
      </c>
      <c r="N1402">
        <v>0.5</v>
      </c>
      <c r="O1402">
        <v>0</v>
      </c>
      <c r="P1402">
        <v>0</v>
      </c>
      <c r="Q1402">
        <v>0</v>
      </c>
    </row>
    <row r="1403" spans="1:17" x14ac:dyDescent="0.3">
      <c r="A1403" t="s">
        <v>1495</v>
      </c>
      <c r="B1403" t="s">
        <v>60</v>
      </c>
      <c r="C1403" t="s">
        <v>24</v>
      </c>
      <c r="D1403" t="s">
        <v>21</v>
      </c>
      <c r="E1403" s="38">
        <v>42679</v>
      </c>
      <c r="J1403" t="b">
        <v>1</v>
      </c>
      <c r="K1403" t="b">
        <v>1</v>
      </c>
      <c r="L1403" t="b">
        <v>0</v>
      </c>
      <c r="N1403">
        <v>1</v>
      </c>
      <c r="O1403">
        <v>0</v>
      </c>
      <c r="P1403">
        <v>0</v>
      </c>
      <c r="Q1403">
        <v>0</v>
      </c>
    </row>
    <row r="1404" spans="1:17" x14ac:dyDescent="0.3">
      <c r="A1404" t="s">
        <v>1496</v>
      </c>
      <c r="B1404" t="s">
        <v>45</v>
      </c>
      <c r="C1404" t="s">
        <v>20</v>
      </c>
      <c r="D1404" t="s">
        <v>20</v>
      </c>
      <c r="E1404" s="38">
        <v>42686</v>
      </c>
      <c r="F1404" t="s">
        <v>64</v>
      </c>
      <c r="G1404" t="s">
        <v>20</v>
      </c>
      <c r="J1404" t="b">
        <v>0</v>
      </c>
      <c r="K1404" t="b">
        <v>1</v>
      </c>
      <c r="L1404" t="b">
        <v>1</v>
      </c>
      <c r="N1404">
        <v>1</v>
      </c>
      <c r="O1404">
        <v>0</v>
      </c>
      <c r="P1404">
        <v>0</v>
      </c>
      <c r="Q1404">
        <v>0</v>
      </c>
    </row>
    <row r="1405" spans="1:17" x14ac:dyDescent="0.3">
      <c r="A1405" t="s">
        <v>838</v>
      </c>
      <c r="B1405" t="s">
        <v>112</v>
      </c>
      <c r="C1405" t="s">
        <v>23</v>
      </c>
      <c r="D1405" t="s">
        <v>23</v>
      </c>
      <c r="E1405" s="38">
        <v>42681</v>
      </c>
      <c r="F1405" t="s">
        <v>169</v>
      </c>
      <c r="G1405" t="s">
        <v>23</v>
      </c>
      <c r="H1405" t="s">
        <v>742</v>
      </c>
      <c r="I1405" t="s">
        <v>265</v>
      </c>
      <c r="J1405" t="b">
        <v>0</v>
      </c>
      <c r="K1405" t="b">
        <v>1</v>
      </c>
      <c r="L1405" t="b">
        <v>1</v>
      </c>
      <c r="N1405">
        <v>0.2</v>
      </c>
      <c r="O1405">
        <v>0</v>
      </c>
      <c r="P1405">
        <v>0</v>
      </c>
      <c r="Q1405">
        <v>0</v>
      </c>
    </row>
    <row r="1406" spans="1:17" x14ac:dyDescent="0.3">
      <c r="A1406" t="s">
        <v>704</v>
      </c>
      <c r="B1406" t="s">
        <v>115</v>
      </c>
      <c r="C1406" t="s">
        <v>22</v>
      </c>
      <c r="D1406" t="s">
        <v>26</v>
      </c>
      <c r="E1406" s="38">
        <v>42678</v>
      </c>
      <c r="F1406" t="s">
        <v>146</v>
      </c>
      <c r="G1406" t="s">
        <v>26</v>
      </c>
      <c r="H1406" t="s">
        <v>750</v>
      </c>
      <c r="I1406" t="s">
        <v>146</v>
      </c>
      <c r="J1406" t="b">
        <v>1</v>
      </c>
      <c r="K1406" t="b">
        <v>0</v>
      </c>
      <c r="L1406" t="b">
        <v>0</v>
      </c>
      <c r="M1406" s="38">
        <v>42678</v>
      </c>
      <c r="N1406">
        <v>1</v>
      </c>
      <c r="O1406">
        <v>1</v>
      </c>
      <c r="P1406">
        <v>0</v>
      </c>
      <c r="Q1406">
        <v>1</v>
      </c>
    </row>
    <row r="1407" spans="1:17" x14ac:dyDescent="0.3">
      <c r="A1407" t="s">
        <v>722</v>
      </c>
      <c r="B1407" t="s">
        <v>54</v>
      </c>
      <c r="C1407" t="s">
        <v>22</v>
      </c>
      <c r="D1407" t="s">
        <v>26</v>
      </c>
      <c r="E1407" s="38">
        <v>42658</v>
      </c>
      <c r="F1407" t="s">
        <v>146</v>
      </c>
      <c r="G1407" t="s">
        <v>26</v>
      </c>
      <c r="H1407" t="s">
        <v>760</v>
      </c>
      <c r="I1407" t="s">
        <v>150</v>
      </c>
      <c r="J1407" t="b">
        <v>0</v>
      </c>
      <c r="K1407" t="b">
        <v>0</v>
      </c>
      <c r="L1407" t="b">
        <v>0</v>
      </c>
      <c r="M1407" s="38">
        <v>42679</v>
      </c>
      <c r="N1407">
        <v>0.25</v>
      </c>
      <c r="O1407">
        <v>0</v>
      </c>
      <c r="P1407">
        <v>0</v>
      </c>
      <c r="Q1407">
        <v>0</v>
      </c>
    </row>
    <row r="1408" spans="1:17" x14ac:dyDescent="0.3">
      <c r="A1408" t="s">
        <v>1497</v>
      </c>
      <c r="B1408" t="s">
        <v>120</v>
      </c>
      <c r="C1408" t="s">
        <v>23</v>
      </c>
      <c r="D1408" t="s">
        <v>23</v>
      </c>
      <c r="E1408" s="38">
        <v>42679</v>
      </c>
      <c r="J1408" t="b">
        <v>0</v>
      </c>
      <c r="K1408" t="b">
        <v>1</v>
      </c>
      <c r="L1408" t="b">
        <v>0</v>
      </c>
      <c r="N1408">
        <v>1</v>
      </c>
      <c r="O1408">
        <v>0</v>
      </c>
      <c r="P1408">
        <v>0</v>
      </c>
      <c r="Q1408">
        <v>0</v>
      </c>
    </row>
    <row r="1409" spans="1:17" x14ac:dyDescent="0.3">
      <c r="A1409" t="s">
        <v>1498</v>
      </c>
      <c r="D1409" t="s">
        <v>25</v>
      </c>
      <c r="E1409" s="38">
        <v>42679</v>
      </c>
      <c r="F1409" t="s">
        <v>165</v>
      </c>
      <c r="G1409" t="s">
        <v>25</v>
      </c>
      <c r="H1409" t="s">
        <v>756</v>
      </c>
      <c r="I1409" t="s">
        <v>165</v>
      </c>
      <c r="J1409" t="b">
        <v>1</v>
      </c>
      <c r="K1409" t="b">
        <v>0</v>
      </c>
      <c r="L1409" t="b">
        <v>0</v>
      </c>
      <c r="N1409">
        <v>1</v>
      </c>
      <c r="O1409">
        <v>0</v>
      </c>
      <c r="P1409">
        <v>0</v>
      </c>
      <c r="Q1409">
        <v>0</v>
      </c>
    </row>
    <row r="1410" spans="1:17" x14ac:dyDescent="0.3">
      <c r="A1410" t="s">
        <v>1477</v>
      </c>
      <c r="B1410" t="s">
        <v>76</v>
      </c>
      <c r="C1410" t="s">
        <v>22</v>
      </c>
      <c r="D1410" t="s">
        <v>26</v>
      </c>
      <c r="E1410" s="38">
        <v>42679</v>
      </c>
      <c r="F1410" t="s">
        <v>151</v>
      </c>
      <c r="G1410" t="s">
        <v>26</v>
      </c>
      <c r="H1410" t="s">
        <v>754</v>
      </c>
      <c r="I1410" t="s">
        <v>151</v>
      </c>
      <c r="J1410" t="b">
        <v>1</v>
      </c>
      <c r="K1410" t="b">
        <v>1</v>
      </c>
      <c r="L1410" t="b">
        <v>0</v>
      </c>
      <c r="N1410">
        <v>0.5</v>
      </c>
      <c r="O1410">
        <v>0</v>
      </c>
      <c r="P1410">
        <v>0</v>
      </c>
      <c r="Q1410">
        <v>0</v>
      </c>
    </row>
    <row r="1411" spans="1:17" x14ac:dyDescent="0.3">
      <c r="A1411" t="s">
        <v>1485</v>
      </c>
      <c r="B1411" t="s">
        <v>104</v>
      </c>
      <c r="C1411" t="s">
        <v>22</v>
      </c>
      <c r="D1411" t="s">
        <v>26</v>
      </c>
      <c r="E1411" s="38">
        <v>42682</v>
      </c>
      <c r="H1411" t="s">
        <v>742</v>
      </c>
      <c r="I1411" t="s">
        <v>265</v>
      </c>
      <c r="J1411" t="b">
        <v>0</v>
      </c>
      <c r="K1411" t="b">
        <v>1</v>
      </c>
      <c r="L1411" t="b">
        <v>1</v>
      </c>
      <c r="N1411">
        <v>0.33</v>
      </c>
      <c r="O1411">
        <v>0</v>
      </c>
      <c r="P1411">
        <v>0</v>
      </c>
      <c r="Q1411">
        <v>0</v>
      </c>
    </row>
    <row r="1412" spans="1:17" x14ac:dyDescent="0.3">
      <c r="A1412" t="s">
        <v>1499</v>
      </c>
      <c r="B1412" t="s">
        <v>126</v>
      </c>
      <c r="C1412" t="s">
        <v>25</v>
      </c>
      <c r="D1412" t="s">
        <v>25</v>
      </c>
      <c r="E1412" s="38">
        <v>42679</v>
      </c>
      <c r="F1412" t="s">
        <v>136</v>
      </c>
      <c r="G1412" t="s">
        <v>25</v>
      </c>
      <c r="H1412" t="s">
        <v>762</v>
      </c>
      <c r="I1412" t="s">
        <v>136</v>
      </c>
      <c r="J1412" t="b">
        <v>1</v>
      </c>
      <c r="K1412" t="b">
        <v>0</v>
      </c>
      <c r="L1412" t="b">
        <v>0</v>
      </c>
      <c r="N1412">
        <v>1</v>
      </c>
      <c r="O1412">
        <v>0</v>
      </c>
      <c r="P1412">
        <v>0</v>
      </c>
      <c r="Q1412">
        <v>0</v>
      </c>
    </row>
    <row r="1413" spans="1:17" x14ac:dyDescent="0.3">
      <c r="A1413" t="s">
        <v>657</v>
      </c>
      <c r="B1413" t="s">
        <v>98</v>
      </c>
      <c r="C1413" t="s">
        <v>23</v>
      </c>
      <c r="D1413" t="s">
        <v>23</v>
      </c>
      <c r="E1413" s="38">
        <v>42682</v>
      </c>
      <c r="F1413" t="s">
        <v>161</v>
      </c>
      <c r="G1413" t="s">
        <v>23</v>
      </c>
      <c r="H1413" t="s">
        <v>750</v>
      </c>
      <c r="I1413" t="s">
        <v>161</v>
      </c>
      <c r="J1413" t="b">
        <v>1</v>
      </c>
      <c r="K1413" t="b">
        <v>0</v>
      </c>
      <c r="L1413" t="b">
        <v>0</v>
      </c>
      <c r="M1413" s="38">
        <v>42682</v>
      </c>
      <c r="N1413">
        <v>1</v>
      </c>
      <c r="O1413">
        <v>1</v>
      </c>
      <c r="P1413">
        <v>0</v>
      </c>
      <c r="Q1413">
        <v>1</v>
      </c>
    </row>
    <row r="1414" spans="1:17" x14ac:dyDescent="0.3">
      <c r="A1414" t="s">
        <v>473</v>
      </c>
      <c r="B1414" t="s">
        <v>116</v>
      </c>
      <c r="C1414" t="s">
        <v>23</v>
      </c>
      <c r="D1414" t="s">
        <v>20</v>
      </c>
      <c r="E1414" s="38">
        <v>42679</v>
      </c>
      <c r="F1414" t="s">
        <v>140</v>
      </c>
      <c r="G1414" t="s">
        <v>20</v>
      </c>
      <c r="H1414" t="s">
        <v>742</v>
      </c>
      <c r="I1414" t="s">
        <v>140</v>
      </c>
      <c r="J1414" t="b">
        <v>1</v>
      </c>
      <c r="K1414" t="b">
        <v>1</v>
      </c>
      <c r="L1414" t="b">
        <v>1</v>
      </c>
      <c r="M1414" s="38">
        <v>42679</v>
      </c>
      <c r="N1414">
        <v>0.33</v>
      </c>
      <c r="O1414">
        <v>0</v>
      </c>
      <c r="P1414">
        <v>0</v>
      </c>
      <c r="Q1414">
        <v>0</v>
      </c>
    </row>
    <row r="1415" spans="1:17" x14ac:dyDescent="0.3">
      <c r="A1415" t="s">
        <v>366</v>
      </c>
      <c r="B1415" t="s">
        <v>100</v>
      </c>
      <c r="C1415" t="s">
        <v>24</v>
      </c>
      <c r="D1415" t="s">
        <v>21</v>
      </c>
      <c r="E1415" s="38">
        <v>42690</v>
      </c>
      <c r="F1415" t="s">
        <v>159</v>
      </c>
      <c r="G1415" t="s">
        <v>21</v>
      </c>
      <c r="H1415" t="s">
        <v>749</v>
      </c>
      <c r="I1415" t="s">
        <v>159</v>
      </c>
      <c r="J1415" t="b">
        <v>1</v>
      </c>
      <c r="K1415" t="b">
        <v>0</v>
      </c>
      <c r="L1415" t="b">
        <v>0</v>
      </c>
      <c r="M1415" s="38">
        <v>42690</v>
      </c>
      <c r="N1415">
        <v>1</v>
      </c>
      <c r="O1415">
        <v>1</v>
      </c>
      <c r="P1415">
        <v>0</v>
      </c>
      <c r="Q1415">
        <v>0</v>
      </c>
    </row>
    <row r="1416" spans="1:17" x14ac:dyDescent="0.3">
      <c r="A1416" t="s">
        <v>350</v>
      </c>
      <c r="B1416" t="s">
        <v>122</v>
      </c>
      <c r="C1416" t="s">
        <v>23</v>
      </c>
      <c r="D1416" t="s">
        <v>22</v>
      </c>
      <c r="E1416" s="38">
        <v>42681</v>
      </c>
      <c r="F1416" t="s">
        <v>135</v>
      </c>
      <c r="G1416" t="s">
        <v>22</v>
      </c>
      <c r="H1416" t="s">
        <v>750</v>
      </c>
      <c r="I1416" t="s">
        <v>135</v>
      </c>
      <c r="J1416" t="b">
        <v>1</v>
      </c>
      <c r="K1416" t="b">
        <v>0</v>
      </c>
      <c r="L1416" t="b">
        <v>0</v>
      </c>
      <c r="M1416" s="38">
        <v>42681</v>
      </c>
      <c r="N1416">
        <v>0.5</v>
      </c>
      <c r="O1416">
        <v>1</v>
      </c>
      <c r="P1416">
        <v>0</v>
      </c>
      <c r="Q1416">
        <v>1</v>
      </c>
    </row>
    <row r="1417" spans="1:17" x14ac:dyDescent="0.3">
      <c r="A1417" t="s">
        <v>1418</v>
      </c>
      <c r="D1417" t="s">
        <v>20</v>
      </c>
      <c r="E1417" s="38">
        <v>42685</v>
      </c>
      <c r="F1417" t="s">
        <v>149</v>
      </c>
      <c r="G1417" t="s">
        <v>20</v>
      </c>
      <c r="H1417" t="s">
        <v>754</v>
      </c>
      <c r="I1417" t="s">
        <v>140</v>
      </c>
      <c r="J1417" t="b">
        <v>0</v>
      </c>
      <c r="K1417" t="b">
        <v>1</v>
      </c>
      <c r="L1417" t="b">
        <v>0</v>
      </c>
      <c r="N1417">
        <v>0.5</v>
      </c>
      <c r="O1417">
        <v>0</v>
      </c>
      <c r="P1417">
        <v>0</v>
      </c>
      <c r="Q1417">
        <v>0</v>
      </c>
    </row>
    <row r="1418" spans="1:17" x14ac:dyDescent="0.3">
      <c r="A1418" t="s">
        <v>509</v>
      </c>
      <c r="B1418" t="s">
        <v>128</v>
      </c>
      <c r="C1418" t="s">
        <v>23</v>
      </c>
      <c r="D1418" t="s">
        <v>23</v>
      </c>
      <c r="E1418" s="38">
        <v>42683</v>
      </c>
      <c r="F1418" t="s">
        <v>163</v>
      </c>
      <c r="G1418" t="s">
        <v>23</v>
      </c>
      <c r="H1418" t="s">
        <v>742</v>
      </c>
      <c r="I1418" t="s">
        <v>163</v>
      </c>
      <c r="J1418" t="b">
        <v>1</v>
      </c>
      <c r="K1418" t="b">
        <v>1</v>
      </c>
      <c r="L1418" t="b">
        <v>1</v>
      </c>
      <c r="M1418" s="38">
        <v>42689</v>
      </c>
      <c r="N1418">
        <v>0.5</v>
      </c>
      <c r="O1418">
        <v>0</v>
      </c>
      <c r="P1418">
        <v>0</v>
      </c>
      <c r="Q1418">
        <v>0</v>
      </c>
    </row>
    <row r="1419" spans="1:17" x14ac:dyDescent="0.3">
      <c r="A1419" t="s">
        <v>1500</v>
      </c>
      <c r="B1419" t="s">
        <v>122</v>
      </c>
      <c r="C1419" t="s">
        <v>23</v>
      </c>
      <c r="D1419" t="s">
        <v>23</v>
      </c>
      <c r="E1419" s="38">
        <v>42678</v>
      </c>
      <c r="F1419" t="s">
        <v>161</v>
      </c>
      <c r="G1419" t="s">
        <v>23</v>
      </c>
      <c r="J1419" t="b">
        <v>1</v>
      </c>
      <c r="K1419" t="b">
        <v>1</v>
      </c>
      <c r="L1419" t="b">
        <v>1</v>
      </c>
      <c r="N1419">
        <v>1</v>
      </c>
      <c r="O1419">
        <v>0</v>
      </c>
      <c r="P1419">
        <v>0</v>
      </c>
      <c r="Q1419">
        <v>0</v>
      </c>
    </row>
    <row r="1420" spans="1:17" x14ac:dyDescent="0.3">
      <c r="A1420" t="s">
        <v>615</v>
      </c>
      <c r="B1420" t="s">
        <v>56</v>
      </c>
      <c r="C1420" t="s">
        <v>26</v>
      </c>
      <c r="D1420" t="s">
        <v>26</v>
      </c>
      <c r="E1420" s="38">
        <v>42678</v>
      </c>
      <c r="H1420" t="s">
        <v>749</v>
      </c>
      <c r="I1420" t="s">
        <v>146</v>
      </c>
      <c r="J1420" t="b">
        <v>1</v>
      </c>
      <c r="K1420" t="b">
        <v>0</v>
      </c>
      <c r="L1420" t="b">
        <v>0</v>
      </c>
      <c r="M1420" s="38">
        <v>42678</v>
      </c>
      <c r="N1420">
        <v>1</v>
      </c>
      <c r="O1420">
        <v>1</v>
      </c>
      <c r="P1420">
        <v>0</v>
      </c>
      <c r="Q1420">
        <v>0</v>
      </c>
    </row>
    <row r="1421" spans="1:17" x14ac:dyDescent="0.3">
      <c r="A1421" t="s">
        <v>696</v>
      </c>
      <c r="B1421" t="s">
        <v>132</v>
      </c>
      <c r="C1421" t="s">
        <v>20</v>
      </c>
      <c r="D1421" t="s">
        <v>20</v>
      </c>
      <c r="E1421" s="38">
        <v>42679</v>
      </c>
      <c r="F1421" t="s">
        <v>152</v>
      </c>
      <c r="G1421" t="s">
        <v>20</v>
      </c>
      <c r="H1421" t="s">
        <v>742</v>
      </c>
      <c r="I1421" t="s">
        <v>152</v>
      </c>
      <c r="J1421" t="b">
        <v>1</v>
      </c>
      <c r="K1421" t="b">
        <v>1</v>
      </c>
      <c r="L1421" t="b">
        <v>1</v>
      </c>
      <c r="M1421" s="38">
        <v>42682</v>
      </c>
      <c r="N1421">
        <v>0.25</v>
      </c>
      <c r="O1421">
        <v>0</v>
      </c>
      <c r="P1421">
        <v>0</v>
      </c>
      <c r="Q1421">
        <v>0</v>
      </c>
    </row>
    <row r="1422" spans="1:17" x14ac:dyDescent="0.3">
      <c r="A1422" t="s">
        <v>1501</v>
      </c>
      <c r="B1422" t="s">
        <v>390</v>
      </c>
      <c r="C1422" t="s">
        <v>23</v>
      </c>
      <c r="D1422" t="s">
        <v>23</v>
      </c>
      <c r="E1422" s="38">
        <v>42682</v>
      </c>
      <c r="F1422" t="s">
        <v>148</v>
      </c>
      <c r="G1422" t="s">
        <v>23</v>
      </c>
      <c r="H1422" t="s">
        <v>760</v>
      </c>
      <c r="I1422" t="s">
        <v>148</v>
      </c>
      <c r="J1422" t="b">
        <v>1</v>
      </c>
      <c r="K1422" t="b">
        <v>0</v>
      </c>
      <c r="L1422" t="b">
        <v>0</v>
      </c>
      <c r="N1422">
        <v>1</v>
      </c>
      <c r="O1422">
        <v>0</v>
      </c>
      <c r="P1422">
        <v>0</v>
      </c>
      <c r="Q1422">
        <v>0</v>
      </c>
    </row>
    <row r="1423" spans="1:17" x14ac:dyDescent="0.3">
      <c r="A1423" t="s">
        <v>350</v>
      </c>
      <c r="B1423" t="s">
        <v>122</v>
      </c>
      <c r="C1423" t="s">
        <v>23</v>
      </c>
      <c r="D1423" t="s">
        <v>22</v>
      </c>
      <c r="E1423" s="38">
        <v>42679</v>
      </c>
      <c r="H1423" t="s">
        <v>742</v>
      </c>
      <c r="I1423" t="s">
        <v>303</v>
      </c>
      <c r="J1423" t="b">
        <v>1</v>
      </c>
      <c r="K1423" t="b">
        <v>1</v>
      </c>
      <c r="L1423" t="b">
        <v>1</v>
      </c>
      <c r="M1423" s="38">
        <v>42681</v>
      </c>
      <c r="N1423">
        <v>0.5</v>
      </c>
      <c r="O1423">
        <v>0</v>
      </c>
      <c r="P1423">
        <v>0</v>
      </c>
      <c r="Q1423">
        <v>0</v>
      </c>
    </row>
    <row r="1424" spans="1:17" x14ac:dyDescent="0.3">
      <c r="A1424" t="s">
        <v>377</v>
      </c>
      <c r="B1424" t="s">
        <v>122</v>
      </c>
      <c r="C1424" t="s">
        <v>23</v>
      </c>
      <c r="D1424" t="s">
        <v>23</v>
      </c>
      <c r="E1424" s="38">
        <v>42681</v>
      </c>
      <c r="F1424" t="s">
        <v>168</v>
      </c>
      <c r="G1424" t="s">
        <v>23</v>
      </c>
      <c r="H1424" t="s">
        <v>750</v>
      </c>
      <c r="I1424" t="s">
        <v>168</v>
      </c>
      <c r="J1424" t="b">
        <v>0</v>
      </c>
      <c r="K1424" t="b">
        <v>0</v>
      </c>
      <c r="L1424" t="b">
        <v>0</v>
      </c>
      <c r="M1424" s="38">
        <v>42681</v>
      </c>
      <c r="N1424">
        <v>1</v>
      </c>
      <c r="O1424">
        <v>1</v>
      </c>
      <c r="P1424">
        <v>0</v>
      </c>
      <c r="Q1424">
        <v>1</v>
      </c>
    </row>
    <row r="1425" spans="1:17" x14ac:dyDescent="0.3">
      <c r="A1425" t="s">
        <v>486</v>
      </c>
      <c r="B1425" t="s">
        <v>68</v>
      </c>
      <c r="C1425" t="s">
        <v>25</v>
      </c>
      <c r="D1425" t="s">
        <v>25</v>
      </c>
      <c r="E1425" s="38">
        <v>42682</v>
      </c>
      <c r="F1425" t="s">
        <v>136</v>
      </c>
      <c r="G1425" t="s">
        <v>25</v>
      </c>
      <c r="H1425" t="s">
        <v>750</v>
      </c>
      <c r="I1425" t="s">
        <v>136</v>
      </c>
      <c r="J1425" t="b">
        <v>0</v>
      </c>
      <c r="K1425" t="b">
        <v>0</v>
      </c>
      <c r="L1425" t="b">
        <v>0</v>
      </c>
      <c r="M1425" s="38">
        <v>42682</v>
      </c>
      <c r="N1425">
        <v>1</v>
      </c>
      <c r="O1425">
        <v>1</v>
      </c>
      <c r="P1425">
        <v>0</v>
      </c>
      <c r="Q1425">
        <v>1</v>
      </c>
    </row>
    <row r="1426" spans="1:17" x14ac:dyDescent="0.3">
      <c r="A1426" t="s">
        <v>1502</v>
      </c>
      <c r="B1426" t="s">
        <v>112</v>
      </c>
      <c r="C1426" t="s">
        <v>23</v>
      </c>
      <c r="D1426" t="s">
        <v>23</v>
      </c>
      <c r="E1426" s="38">
        <v>42683</v>
      </c>
      <c r="J1426" t="b">
        <v>0</v>
      </c>
      <c r="K1426" t="b">
        <v>1</v>
      </c>
      <c r="L1426" t="b">
        <v>0</v>
      </c>
      <c r="N1426">
        <v>1</v>
      </c>
      <c r="O1426">
        <v>0</v>
      </c>
      <c r="P1426">
        <v>0</v>
      </c>
      <c r="Q1426">
        <v>0</v>
      </c>
    </row>
    <row r="1427" spans="1:17" x14ac:dyDescent="0.3">
      <c r="A1427" t="s">
        <v>1503</v>
      </c>
      <c r="B1427" t="s">
        <v>109</v>
      </c>
      <c r="C1427" t="s">
        <v>24</v>
      </c>
      <c r="D1427" t="s">
        <v>21</v>
      </c>
      <c r="E1427" s="38">
        <v>42682</v>
      </c>
      <c r="J1427" t="b">
        <v>0</v>
      </c>
      <c r="K1427" t="b">
        <v>1</v>
      </c>
      <c r="L1427" t="b">
        <v>0</v>
      </c>
      <c r="N1427">
        <v>1</v>
      </c>
      <c r="O1427">
        <v>0</v>
      </c>
      <c r="P1427">
        <v>0</v>
      </c>
      <c r="Q1427">
        <v>0</v>
      </c>
    </row>
    <row r="1428" spans="1:17" x14ac:dyDescent="0.3">
      <c r="A1428" t="s">
        <v>1504</v>
      </c>
      <c r="B1428" t="s">
        <v>45</v>
      </c>
      <c r="C1428" t="s">
        <v>20</v>
      </c>
      <c r="D1428" t="s">
        <v>20</v>
      </c>
      <c r="E1428" s="38">
        <v>42686</v>
      </c>
      <c r="J1428" t="b">
        <v>0</v>
      </c>
      <c r="K1428" t="b">
        <v>1</v>
      </c>
      <c r="L1428" t="b">
        <v>0</v>
      </c>
      <c r="N1428">
        <v>1</v>
      </c>
      <c r="O1428">
        <v>0</v>
      </c>
      <c r="P1428">
        <v>0</v>
      </c>
      <c r="Q1428">
        <v>0</v>
      </c>
    </row>
    <row r="1429" spans="1:17" x14ac:dyDescent="0.3">
      <c r="A1429" t="s">
        <v>1129</v>
      </c>
      <c r="B1429" t="s">
        <v>125</v>
      </c>
      <c r="C1429" t="s">
        <v>23</v>
      </c>
      <c r="D1429" t="s">
        <v>23</v>
      </c>
      <c r="E1429" s="38">
        <v>42685</v>
      </c>
      <c r="F1429" t="s">
        <v>161</v>
      </c>
      <c r="G1429" t="s">
        <v>23</v>
      </c>
      <c r="J1429" t="b">
        <v>0</v>
      </c>
      <c r="K1429" t="b">
        <v>1</v>
      </c>
      <c r="L1429" t="b">
        <v>0</v>
      </c>
      <c r="M1429" s="38">
        <v>42657</v>
      </c>
      <c r="N1429">
        <v>0.5</v>
      </c>
      <c r="O1429">
        <v>0</v>
      </c>
      <c r="P1429">
        <v>0</v>
      </c>
      <c r="Q1429">
        <v>0</v>
      </c>
    </row>
    <row r="1430" spans="1:17" x14ac:dyDescent="0.3">
      <c r="A1430" t="s">
        <v>1505</v>
      </c>
      <c r="B1430" t="s">
        <v>46</v>
      </c>
      <c r="C1430" t="s">
        <v>20</v>
      </c>
      <c r="D1430" t="s">
        <v>20</v>
      </c>
      <c r="E1430" s="38">
        <v>42679</v>
      </c>
      <c r="F1430" t="s">
        <v>140</v>
      </c>
      <c r="G1430" t="s">
        <v>20</v>
      </c>
      <c r="J1430" t="b">
        <v>1</v>
      </c>
      <c r="K1430" t="b">
        <v>1</v>
      </c>
      <c r="L1430" t="b">
        <v>0</v>
      </c>
      <c r="N1430">
        <v>1</v>
      </c>
      <c r="O1430">
        <v>0</v>
      </c>
      <c r="P1430">
        <v>0</v>
      </c>
      <c r="Q1430">
        <v>0</v>
      </c>
    </row>
    <row r="1431" spans="1:17" x14ac:dyDescent="0.3">
      <c r="A1431" t="s">
        <v>411</v>
      </c>
      <c r="B1431" t="s">
        <v>60</v>
      </c>
      <c r="C1431" t="s">
        <v>24</v>
      </c>
      <c r="D1431" t="s">
        <v>21</v>
      </c>
      <c r="E1431" s="38">
        <v>42682</v>
      </c>
      <c r="F1431" t="s">
        <v>170</v>
      </c>
      <c r="G1431" t="s">
        <v>21</v>
      </c>
      <c r="H1431" t="s">
        <v>750</v>
      </c>
      <c r="I1431" t="s">
        <v>170</v>
      </c>
      <c r="J1431" t="b">
        <v>1</v>
      </c>
      <c r="K1431" t="b">
        <v>0</v>
      </c>
      <c r="L1431" t="b">
        <v>0</v>
      </c>
      <c r="M1431" s="38">
        <v>42682</v>
      </c>
      <c r="N1431">
        <v>1</v>
      </c>
      <c r="O1431">
        <v>1</v>
      </c>
      <c r="P1431">
        <v>0</v>
      </c>
      <c r="Q1431">
        <v>1</v>
      </c>
    </row>
    <row r="1432" spans="1:17" x14ac:dyDescent="0.3">
      <c r="A1432" t="s">
        <v>341</v>
      </c>
      <c r="B1432" t="s">
        <v>140</v>
      </c>
      <c r="D1432" t="s">
        <v>20</v>
      </c>
      <c r="E1432" s="38">
        <v>42685</v>
      </c>
      <c r="F1432" t="s">
        <v>140</v>
      </c>
      <c r="G1432" t="s">
        <v>20</v>
      </c>
      <c r="H1432" t="s">
        <v>750</v>
      </c>
      <c r="I1432" t="s">
        <v>140</v>
      </c>
      <c r="J1432" t="b">
        <v>1</v>
      </c>
      <c r="K1432" t="b">
        <v>0</v>
      </c>
      <c r="L1432" t="b">
        <v>0</v>
      </c>
      <c r="M1432" s="38">
        <v>42685</v>
      </c>
      <c r="N1432">
        <v>1</v>
      </c>
      <c r="O1432">
        <v>1</v>
      </c>
      <c r="P1432">
        <v>0</v>
      </c>
      <c r="Q1432">
        <v>1</v>
      </c>
    </row>
    <row r="1433" spans="1:17" x14ac:dyDescent="0.3">
      <c r="A1433" t="s">
        <v>1506</v>
      </c>
      <c r="B1433" t="s">
        <v>93</v>
      </c>
      <c r="C1433" t="s">
        <v>23</v>
      </c>
      <c r="D1433" t="s">
        <v>23</v>
      </c>
      <c r="E1433" s="38">
        <v>42683</v>
      </c>
      <c r="H1433" t="s">
        <v>754</v>
      </c>
      <c r="I1433" t="s">
        <v>265</v>
      </c>
      <c r="J1433" t="b">
        <v>0</v>
      </c>
      <c r="K1433" t="b">
        <v>1</v>
      </c>
      <c r="L1433" t="b">
        <v>0</v>
      </c>
      <c r="N1433">
        <v>1</v>
      </c>
      <c r="O1433">
        <v>0</v>
      </c>
      <c r="P1433">
        <v>0</v>
      </c>
      <c r="Q1433">
        <v>0</v>
      </c>
    </row>
    <row r="1434" spans="1:17" x14ac:dyDescent="0.3">
      <c r="A1434" t="s">
        <v>1507</v>
      </c>
      <c r="B1434" t="s">
        <v>167</v>
      </c>
      <c r="D1434" t="s">
        <v>21</v>
      </c>
      <c r="E1434" s="38">
        <v>42686</v>
      </c>
      <c r="F1434" t="s">
        <v>167</v>
      </c>
      <c r="G1434" t="s">
        <v>21</v>
      </c>
      <c r="J1434" t="b">
        <v>0</v>
      </c>
      <c r="K1434" t="b">
        <v>1</v>
      </c>
      <c r="L1434" t="b">
        <v>0</v>
      </c>
      <c r="N1434">
        <v>1</v>
      </c>
      <c r="O1434">
        <v>0</v>
      </c>
      <c r="P1434">
        <v>0</v>
      </c>
      <c r="Q1434">
        <v>0</v>
      </c>
    </row>
    <row r="1435" spans="1:17" x14ac:dyDescent="0.3">
      <c r="A1435" t="s">
        <v>950</v>
      </c>
      <c r="B1435" t="s">
        <v>126</v>
      </c>
      <c r="C1435" t="s">
        <v>25</v>
      </c>
      <c r="D1435" t="s">
        <v>25</v>
      </c>
      <c r="E1435" s="38">
        <v>42681</v>
      </c>
      <c r="F1435" t="s">
        <v>156</v>
      </c>
      <c r="G1435" t="s">
        <v>25</v>
      </c>
      <c r="H1435" t="s">
        <v>742</v>
      </c>
      <c r="I1435" t="s">
        <v>156</v>
      </c>
      <c r="J1435" t="b">
        <v>0</v>
      </c>
      <c r="K1435" t="b">
        <v>1</v>
      </c>
      <c r="L1435" t="b">
        <v>1</v>
      </c>
      <c r="N1435">
        <v>0.25</v>
      </c>
      <c r="O1435">
        <v>0</v>
      </c>
      <c r="P1435">
        <v>0</v>
      </c>
      <c r="Q1435">
        <v>0</v>
      </c>
    </row>
    <row r="1436" spans="1:17" x14ac:dyDescent="0.3">
      <c r="A1436" t="s">
        <v>410</v>
      </c>
      <c r="B1436" t="s">
        <v>99</v>
      </c>
      <c r="C1436" t="s">
        <v>24</v>
      </c>
      <c r="D1436" t="s">
        <v>21</v>
      </c>
      <c r="E1436" s="38">
        <v>42684</v>
      </c>
      <c r="F1436" t="s">
        <v>160</v>
      </c>
      <c r="G1436" t="s">
        <v>21</v>
      </c>
      <c r="H1436" t="s">
        <v>750</v>
      </c>
      <c r="I1436" t="s">
        <v>160</v>
      </c>
      <c r="J1436" t="b">
        <v>1</v>
      </c>
      <c r="K1436" t="b">
        <v>0</v>
      </c>
      <c r="L1436" t="b">
        <v>0</v>
      </c>
      <c r="M1436" s="38">
        <v>42684</v>
      </c>
      <c r="N1436">
        <v>1</v>
      </c>
      <c r="O1436">
        <v>1</v>
      </c>
      <c r="P1436">
        <v>0</v>
      </c>
      <c r="Q1436">
        <v>1</v>
      </c>
    </row>
    <row r="1437" spans="1:17" x14ac:dyDescent="0.3">
      <c r="A1437" t="s">
        <v>774</v>
      </c>
      <c r="B1437" t="s">
        <v>118</v>
      </c>
      <c r="C1437" t="s">
        <v>22</v>
      </c>
      <c r="D1437" t="s">
        <v>26</v>
      </c>
      <c r="E1437" s="38">
        <v>42686</v>
      </c>
      <c r="F1437" t="s">
        <v>137</v>
      </c>
      <c r="G1437" t="s">
        <v>26</v>
      </c>
      <c r="J1437" t="b">
        <v>1</v>
      </c>
      <c r="K1437" t="b">
        <v>1</v>
      </c>
      <c r="L1437" t="b">
        <v>1</v>
      </c>
      <c r="N1437">
        <v>0.5</v>
      </c>
      <c r="O1437">
        <v>0</v>
      </c>
      <c r="P1437">
        <v>0</v>
      </c>
      <c r="Q1437">
        <v>0</v>
      </c>
    </row>
    <row r="1438" spans="1:17" x14ac:dyDescent="0.3">
      <c r="A1438" t="s">
        <v>442</v>
      </c>
      <c r="B1438" t="s">
        <v>101</v>
      </c>
      <c r="C1438" t="s">
        <v>20</v>
      </c>
      <c r="D1438" t="s">
        <v>20</v>
      </c>
      <c r="E1438" s="38">
        <v>42686</v>
      </c>
      <c r="F1438" t="s">
        <v>64</v>
      </c>
      <c r="G1438" t="s">
        <v>20</v>
      </c>
      <c r="H1438" t="s">
        <v>746</v>
      </c>
      <c r="I1438" t="s">
        <v>64</v>
      </c>
      <c r="J1438" t="b">
        <v>0</v>
      </c>
      <c r="K1438" t="b">
        <v>0</v>
      </c>
      <c r="L1438" t="b">
        <v>0</v>
      </c>
      <c r="M1438" s="38">
        <v>42686</v>
      </c>
      <c r="N1438">
        <v>0.33</v>
      </c>
      <c r="O1438">
        <v>1</v>
      </c>
      <c r="P1438">
        <v>1</v>
      </c>
      <c r="Q1438">
        <v>1</v>
      </c>
    </row>
    <row r="1439" spans="1:17" x14ac:dyDescent="0.3">
      <c r="A1439" t="s">
        <v>1508</v>
      </c>
      <c r="B1439" t="s">
        <v>48</v>
      </c>
      <c r="C1439" t="s">
        <v>24</v>
      </c>
      <c r="D1439" t="s">
        <v>21</v>
      </c>
      <c r="E1439" s="38">
        <v>42689</v>
      </c>
      <c r="J1439" t="b">
        <v>0</v>
      </c>
      <c r="K1439" t="b">
        <v>1</v>
      </c>
      <c r="L1439" t="b">
        <v>0</v>
      </c>
      <c r="N1439">
        <v>1</v>
      </c>
      <c r="O1439">
        <v>0</v>
      </c>
      <c r="P1439">
        <v>0</v>
      </c>
      <c r="Q1439">
        <v>0</v>
      </c>
    </row>
    <row r="1440" spans="1:17" x14ac:dyDescent="0.3">
      <c r="A1440" t="s">
        <v>407</v>
      </c>
      <c r="D1440" t="s">
        <v>22</v>
      </c>
      <c r="E1440" s="38">
        <v>42682</v>
      </c>
      <c r="F1440" t="s">
        <v>135</v>
      </c>
      <c r="G1440" t="s">
        <v>22</v>
      </c>
      <c r="H1440" t="s">
        <v>750</v>
      </c>
      <c r="I1440" t="s">
        <v>135</v>
      </c>
      <c r="J1440" t="b">
        <v>1</v>
      </c>
      <c r="K1440" t="b">
        <v>0</v>
      </c>
      <c r="L1440" t="b">
        <v>0</v>
      </c>
      <c r="M1440" s="38">
        <v>42682</v>
      </c>
      <c r="N1440">
        <v>1</v>
      </c>
      <c r="O1440">
        <v>1</v>
      </c>
      <c r="P1440">
        <v>0</v>
      </c>
      <c r="Q1440">
        <v>1</v>
      </c>
    </row>
    <row r="1441" spans="1:17" x14ac:dyDescent="0.3">
      <c r="A1441" t="s">
        <v>500</v>
      </c>
      <c r="B1441" t="s">
        <v>109</v>
      </c>
      <c r="C1441" t="s">
        <v>24</v>
      </c>
      <c r="D1441" t="s">
        <v>21</v>
      </c>
      <c r="E1441" s="38">
        <v>42681</v>
      </c>
      <c r="F1441" t="s">
        <v>170</v>
      </c>
      <c r="G1441" t="s">
        <v>21</v>
      </c>
      <c r="J1441" t="b">
        <v>1</v>
      </c>
      <c r="K1441" t="b">
        <v>1</v>
      </c>
      <c r="L1441" t="b">
        <v>1</v>
      </c>
      <c r="M1441" s="38">
        <v>42681</v>
      </c>
      <c r="N1441">
        <v>0.5</v>
      </c>
      <c r="O1441">
        <v>0</v>
      </c>
      <c r="P1441">
        <v>0</v>
      </c>
      <c r="Q1441">
        <v>0</v>
      </c>
    </row>
    <row r="1442" spans="1:17" x14ac:dyDescent="0.3">
      <c r="A1442" t="s">
        <v>1509</v>
      </c>
      <c r="B1442" t="s">
        <v>48</v>
      </c>
      <c r="C1442" t="s">
        <v>24</v>
      </c>
      <c r="D1442" t="s">
        <v>21</v>
      </c>
      <c r="E1442" s="38">
        <v>42685</v>
      </c>
      <c r="J1442" t="b">
        <v>0</v>
      </c>
      <c r="K1442" t="b">
        <v>1</v>
      </c>
      <c r="L1442" t="b">
        <v>0</v>
      </c>
      <c r="N1442">
        <v>1</v>
      </c>
      <c r="O1442">
        <v>0</v>
      </c>
      <c r="P1442">
        <v>0</v>
      </c>
      <c r="Q1442">
        <v>0</v>
      </c>
    </row>
    <row r="1443" spans="1:17" x14ac:dyDescent="0.3">
      <c r="A1443" t="s">
        <v>1510</v>
      </c>
      <c r="B1443" t="s">
        <v>104</v>
      </c>
      <c r="C1443" t="s">
        <v>22</v>
      </c>
      <c r="D1443" t="s">
        <v>26</v>
      </c>
      <c r="E1443" s="38">
        <v>42686</v>
      </c>
      <c r="J1443" t="b">
        <v>0</v>
      </c>
      <c r="K1443" t="b">
        <v>1</v>
      </c>
      <c r="L1443" t="b">
        <v>0</v>
      </c>
      <c r="N1443">
        <v>1</v>
      </c>
      <c r="O1443">
        <v>0</v>
      </c>
      <c r="P1443">
        <v>0</v>
      </c>
      <c r="Q1443">
        <v>0</v>
      </c>
    </row>
    <row r="1444" spans="1:17" x14ac:dyDescent="0.3">
      <c r="A1444" t="s">
        <v>1511</v>
      </c>
      <c r="B1444" t="s">
        <v>48</v>
      </c>
      <c r="C1444" t="s">
        <v>24</v>
      </c>
      <c r="D1444" t="s">
        <v>21</v>
      </c>
      <c r="E1444" s="38">
        <v>42684</v>
      </c>
      <c r="H1444" t="s">
        <v>769</v>
      </c>
      <c r="I1444" t="s">
        <v>265</v>
      </c>
      <c r="J1444" t="b">
        <v>0</v>
      </c>
      <c r="K1444" t="b">
        <v>1</v>
      </c>
      <c r="L1444" t="b">
        <v>0</v>
      </c>
      <c r="N1444">
        <v>1</v>
      </c>
      <c r="O1444">
        <v>0</v>
      </c>
      <c r="P1444">
        <v>0</v>
      </c>
      <c r="Q1444">
        <v>0</v>
      </c>
    </row>
    <row r="1445" spans="1:17" x14ac:dyDescent="0.3">
      <c r="A1445" t="s">
        <v>600</v>
      </c>
      <c r="D1445" t="s">
        <v>23</v>
      </c>
      <c r="E1445" s="38">
        <v>42683</v>
      </c>
      <c r="H1445" t="s">
        <v>742</v>
      </c>
      <c r="I1445" t="s">
        <v>311</v>
      </c>
      <c r="J1445" t="b">
        <v>0</v>
      </c>
      <c r="K1445" t="b">
        <v>1</v>
      </c>
      <c r="L1445" t="b">
        <v>1</v>
      </c>
      <c r="M1445" s="38">
        <v>42684</v>
      </c>
      <c r="N1445">
        <v>0.5</v>
      </c>
      <c r="O1445">
        <v>0</v>
      </c>
      <c r="P1445">
        <v>0</v>
      </c>
      <c r="Q1445">
        <v>0</v>
      </c>
    </row>
    <row r="1446" spans="1:17" x14ac:dyDescent="0.3">
      <c r="A1446" t="s">
        <v>1512</v>
      </c>
      <c r="D1446" t="s">
        <v>20</v>
      </c>
      <c r="E1446" s="38">
        <v>42684</v>
      </c>
      <c r="J1446" t="b">
        <v>0</v>
      </c>
      <c r="K1446" t="b">
        <v>1</v>
      </c>
      <c r="L1446" t="b">
        <v>0</v>
      </c>
      <c r="N1446">
        <v>1</v>
      </c>
      <c r="O1446">
        <v>0</v>
      </c>
      <c r="P1446">
        <v>0</v>
      </c>
      <c r="Q1446">
        <v>0</v>
      </c>
    </row>
    <row r="1447" spans="1:17" x14ac:dyDescent="0.3">
      <c r="A1447" t="s">
        <v>1057</v>
      </c>
      <c r="B1447" t="s">
        <v>119</v>
      </c>
      <c r="C1447" t="s">
        <v>26</v>
      </c>
      <c r="D1447" t="s">
        <v>26</v>
      </c>
      <c r="E1447" s="38">
        <v>42681</v>
      </c>
      <c r="F1447" t="s">
        <v>138</v>
      </c>
      <c r="G1447" t="s">
        <v>26</v>
      </c>
      <c r="J1447" t="b">
        <v>1</v>
      </c>
      <c r="K1447" t="b">
        <v>1</v>
      </c>
      <c r="L1447" t="b">
        <v>0</v>
      </c>
      <c r="N1447">
        <v>0.5</v>
      </c>
      <c r="O1447">
        <v>0</v>
      </c>
      <c r="P1447">
        <v>0</v>
      </c>
      <c r="Q1447">
        <v>0</v>
      </c>
    </row>
    <row r="1448" spans="1:17" x14ac:dyDescent="0.3">
      <c r="A1448" t="s">
        <v>1513</v>
      </c>
      <c r="D1448" t="s">
        <v>21</v>
      </c>
      <c r="E1448" s="38">
        <v>42689</v>
      </c>
      <c r="H1448" t="s">
        <v>754</v>
      </c>
      <c r="I1448" t="s">
        <v>143</v>
      </c>
      <c r="J1448" t="b">
        <v>1</v>
      </c>
      <c r="K1448" t="b">
        <v>1</v>
      </c>
      <c r="L1448" t="b">
        <v>0</v>
      </c>
      <c r="N1448">
        <v>1</v>
      </c>
      <c r="O1448">
        <v>0</v>
      </c>
      <c r="P1448">
        <v>0</v>
      </c>
      <c r="Q1448">
        <v>0</v>
      </c>
    </row>
    <row r="1449" spans="1:17" x14ac:dyDescent="0.3">
      <c r="A1449" t="s">
        <v>1514</v>
      </c>
      <c r="B1449" t="s">
        <v>109</v>
      </c>
      <c r="C1449" t="s">
        <v>24</v>
      </c>
      <c r="D1449" t="s">
        <v>21</v>
      </c>
      <c r="E1449" s="38">
        <v>42676</v>
      </c>
      <c r="J1449" t="b">
        <v>0</v>
      </c>
      <c r="K1449" t="b">
        <v>1</v>
      </c>
      <c r="L1449" t="b">
        <v>0</v>
      </c>
      <c r="N1449">
        <v>1</v>
      </c>
      <c r="O1449">
        <v>0</v>
      </c>
      <c r="P1449">
        <v>0</v>
      </c>
      <c r="Q1449">
        <v>0</v>
      </c>
    </row>
    <row r="1450" spans="1:17" x14ac:dyDescent="0.3">
      <c r="A1450" t="s">
        <v>551</v>
      </c>
      <c r="B1450" t="s">
        <v>112</v>
      </c>
      <c r="C1450" t="s">
        <v>23</v>
      </c>
      <c r="D1450" t="s">
        <v>23</v>
      </c>
      <c r="E1450" s="38">
        <v>42651</v>
      </c>
      <c r="F1450" t="s">
        <v>169</v>
      </c>
      <c r="G1450" t="s">
        <v>23</v>
      </c>
      <c r="H1450" t="s">
        <v>754</v>
      </c>
      <c r="I1450" t="s">
        <v>169</v>
      </c>
      <c r="J1450" t="b">
        <v>0</v>
      </c>
      <c r="K1450" t="b">
        <v>1</v>
      </c>
      <c r="L1450" t="b">
        <v>0</v>
      </c>
      <c r="M1450" s="38">
        <v>42681</v>
      </c>
      <c r="N1450">
        <v>0.25</v>
      </c>
      <c r="O1450">
        <v>0</v>
      </c>
      <c r="P1450">
        <v>0</v>
      </c>
      <c r="Q1450">
        <v>0</v>
      </c>
    </row>
    <row r="1451" spans="1:17" x14ac:dyDescent="0.3">
      <c r="A1451" t="s">
        <v>1515</v>
      </c>
      <c r="B1451" t="s">
        <v>64</v>
      </c>
      <c r="C1451" t="s">
        <v>20</v>
      </c>
      <c r="D1451" t="s">
        <v>23</v>
      </c>
      <c r="E1451" s="38">
        <v>42686</v>
      </c>
      <c r="J1451" t="b">
        <v>0</v>
      </c>
      <c r="K1451" t="b">
        <v>1</v>
      </c>
      <c r="L1451" t="b">
        <v>0</v>
      </c>
      <c r="N1451">
        <v>1</v>
      </c>
      <c r="O1451">
        <v>0</v>
      </c>
      <c r="P1451">
        <v>0</v>
      </c>
      <c r="Q1451">
        <v>0</v>
      </c>
    </row>
    <row r="1452" spans="1:17" x14ac:dyDescent="0.3">
      <c r="A1452" t="s">
        <v>345</v>
      </c>
      <c r="D1452" t="s">
        <v>22</v>
      </c>
      <c r="E1452" s="38">
        <v>42651</v>
      </c>
      <c r="H1452" t="s">
        <v>742</v>
      </c>
      <c r="I1452" t="s">
        <v>311</v>
      </c>
      <c r="J1452" t="b">
        <v>0</v>
      </c>
      <c r="K1452" t="b">
        <v>1</v>
      </c>
      <c r="L1452" t="b">
        <v>1</v>
      </c>
      <c r="M1452" s="38">
        <v>42679</v>
      </c>
      <c r="N1452">
        <v>0.2</v>
      </c>
      <c r="O1452">
        <v>0</v>
      </c>
      <c r="P1452">
        <v>0</v>
      </c>
      <c r="Q1452">
        <v>0</v>
      </c>
    </row>
    <row r="1453" spans="1:17" x14ac:dyDescent="0.3">
      <c r="A1453" t="s">
        <v>1234</v>
      </c>
      <c r="B1453" t="s">
        <v>111</v>
      </c>
      <c r="C1453" t="s">
        <v>23</v>
      </c>
      <c r="D1453" t="s">
        <v>23</v>
      </c>
      <c r="E1453" s="38">
        <v>42689</v>
      </c>
      <c r="F1453" t="s">
        <v>148</v>
      </c>
      <c r="G1453" t="s">
        <v>23</v>
      </c>
      <c r="J1453" t="b">
        <v>0</v>
      </c>
      <c r="K1453" t="b">
        <v>1</v>
      </c>
      <c r="L1453" t="b">
        <v>0</v>
      </c>
      <c r="N1453">
        <v>0.33</v>
      </c>
      <c r="O1453">
        <v>0</v>
      </c>
      <c r="P1453">
        <v>0</v>
      </c>
      <c r="Q1453">
        <v>0</v>
      </c>
    </row>
    <row r="1454" spans="1:17" x14ac:dyDescent="0.3">
      <c r="A1454" t="s">
        <v>423</v>
      </c>
      <c r="B1454" t="s">
        <v>121</v>
      </c>
      <c r="C1454" t="s">
        <v>26</v>
      </c>
      <c r="D1454" t="s">
        <v>26</v>
      </c>
      <c r="E1454" s="38">
        <v>42689</v>
      </c>
      <c r="F1454" t="s">
        <v>138</v>
      </c>
      <c r="G1454" t="s">
        <v>26</v>
      </c>
      <c r="H1454" t="s">
        <v>795</v>
      </c>
      <c r="I1454" t="s">
        <v>138</v>
      </c>
      <c r="J1454" t="b">
        <v>1</v>
      </c>
      <c r="K1454" t="b">
        <v>0</v>
      </c>
      <c r="L1454" t="b">
        <v>0</v>
      </c>
      <c r="M1454" s="38">
        <v>42689</v>
      </c>
      <c r="N1454">
        <v>0.17</v>
      </c>
      <c r="O1454">
        <v>1</v>
      </c>
      <c r="P1454">
        <v>0</v>
      </c>
      <c r="Q1454">
        <v>1</v>
      </c>
    </row>
    <row r="1455" spans="1:17" x14ac:dyDescent="0.3">
      <c r="A1455" t="s">
        <v>679</v>
      </c>
      <c r="B1455" t="s">
        <v>124</v>
      </c>
      <c r="C1455" t="s">
        <v>23</v>
      </c>
      <c r="D1455" t="s">
        <v>23</v>
      </c>
      <c r="E1455" s="38">
        <v>42689</v>
      </c>
      <c r="F1455" t="s">
        <v>169</v>
      </c>
      <c r="G1455" t="s">
        <v>23</v>
      </c>
      <c r="H1455" t="s">
        <v>742</v>
      </c>
      <c r="I1455" t="s">
        <v>161</v>
      </c>
      <c r="J1455" t="b">
        <v>0</v>
      </c>
      <c r="K1455" t="b">
        <v>1</v>
      </c>
      <c r="L1455" t="b">
        <v>1</v>
      </c>
      <c r="M1455" s="38">
        <v>42686</v>
      </c>
      <c r="N1455">
        <v>0.5</v>
      </c>
      <c r="O1455">
        <v>0</v>
      </c>
      <c r="P1455">
        <v>0</v>
      </c>
      <c r="Q1455">
        <v>0</v>
      </c>
    </row>
    <row r="1456" spans="1:17" x14ac:dyDescent="0.3">
      <c r="A1456" t="s">
        <v>432</v>
      </c>
      <c r="B1456" t="s">
        <v>70</v>
      </c>
      <c r="C1456" t="s">
        <v>20</v>
      </c>
      <c r="D1456" t="s">
        <v>20</v>
      </c>
      <c r="E1456" s="38">
        <v>42689</v>
      </c>
      <c r="F1456" t="s">
        <v>140</v>
      </c>
      <c r="G1456" t="s">
        <v>20</v>
      </c>
      <c r="H1456" t="s">
        <v>749</v>
      </c>
      <c r="I1456" t="s">
        <v>140</v>
      </c>
      <c r="J1456" t="b">
        <v>1</v>
      </c>
      <c r="K1456" t="b">
        <v>0</v>
      </c>
      <c r="L1456" t="b">
        <v>0</v>
      </c>
      <c r="M1456" s="38">
        <v>42689</v>
      </c>
      <c r="N1456">
        <v>0.33</v>
      </c>
      <c r="O1456">
        <v>1</v>
      </c>
      <c r="P1456">
        <v>0</v>
      </c>
      <c r="Q1456">
        <v>0</v>
      </c>
    </row>
    <row r="1457" spans="1:17" x14ac:dyDescent="0.3">
      <c r="A1457" t="s">
        <v>451</v>
      </c>
      <c r="B1457" t="s">
        <v>118</v>
      </c>
      <c r="C1457" t="s">
        <v>22</v>
      </c>
      <c r="D1457" t="s">
        <v>22</v>
      </c>
      <c r="E1457" s="38">
        <v>42688</v>
      </c>
      <c r="F1457" t="s">
        <v>172</v>
      </c>
      <c r="G1457" t="s">
        <v>22</v>
      </c>
      <c r="H1457" t="s">
        <v>858</v>
      </c>
      <c r="I1457" t="s">
        <v>172</v>
      </c>
      <c r="J1457" t="b">
        <v>1</v>
      </c>
      <c r="K1457" t="b">
        <v>0</v>
      </c>
      <c r="L1457" t="b">
        <v>0</v>
      </c>
      <c r="M1457" s="38">
        <v>42688</v>
      </c>
      <c r="N1457">
        <v>0.33</v>
      </c>
      <c r="O1457">
        <v>1</v>
      </c>
      <c r="P1457">
        <v>0</v>
      </c>
      <c r="Q1457">
        <v>0</v>
      </c>
    </row>
    <row r="1458" spans="1:17" x14ac:dyDescent="0.3">
      <c r="A1458" t="s">
        <v>1067</v>
      </c>
      <c r="B1458" t="s">
        <v>45</v>
      </c>
      <c r="C1458" t="s">
        <v>20</v>
      </c>
      <c r="D1458" t="s">
        <v>20</v>
      </c>
      <c r="E1458" s="38">
        <v>42688</v>
      </c>
      <c r="F1458" t="s">
        <v>140</v>
      </c>
      <c r="G1458" t="s">
        <v>20</v>
      </c>
      <c r="H1458" t="s">
        <v>742</v>
      </c>
      <c r="J1458" t="b">
        <v>0</v>
      </c>
      <c r="K1458" t="b">
        <v>1</v>
      </c>
      <c r="L1458" t="b">
        <v>1</v>
      </c>
      <c r="M1458" s="38">
        <v>42614</v>
      </c>
      <c r="N1458">
        <v>0.5</v>
      </c>
      <c r="O1458">
        <v>0</v>
      </c>
      <c r="P1458">
        <v>0</v>
      </c>
      <c r="Q1458">
        <v>0</v>
      </c>
    </row>
    <row r="1459" spans="1:17" x14ac:dyDescent="0.3">
      <c r="A1459" t="s">
        <v>1516</v>
      </c>
      <c r="B1459" t="s">
        <v>122</v>
      </c>
      <c r="C1459" t="s">
        <v>23</v>
      </c>
      <c r="D1459" t="s">
        <v>23</v>
      </c>
      <c r="E1459" s="38">
        <v>42690</v>
      </c>
      <c r="F1459" t="s">
        <v>163</v>
      </c>
      <c r="G1459" t="s">
        <v>23</v>
      </c>
      <c r="H1459" t="s">
        <v>760</v>
      </c>
      <c r="I1459" t="s">
        <v>163</v>
      </c>
      <c r="J1459" t="b">
        <v>0</v>
      </c>
      <c r="K1459" t="b">
        <v>0</v>
      </c>
      <c r="L1459" t="b">
        <v>0</v>
      </c>
      <c r="N1459">
        <v>1</v>
      </c>
      <c r="O1459">
        <v>0</v>
      </c>
      <c r="P1459">
        <v>0</v>
      </c>
      <c r="Q1459">
        <v>0</v>
      </c>
    </row>
    <row r="1460" spans="1:17" x14ac:dyDescent="0.3">
      <c r="A1460" t="s">
        <v>526</v>
      </c>
      <c r="B1460" t="s">
        <v>73</v>
      </c>
      <c r="C1460" t="s">
        <v>20</v>
      </c>
      <c r="D1460" t="s">
        <v>20</v>
      </c>
      <c r="E1460" s="38">
        <v>42688</v>
      </c>
      <c r="F1460" t="s">
        <v>149</v>
      </c>
      <c r="G1460" t="s">
        <v>20</v>
      </c>
      <c r="H1460" t="s">
        <v>750</v>
      </c>
      <c r="I1460" t="s">
        <v>149</v>
      </c>
      <c r="J1460" t="b">
        <v>0</v>
      </c>
      <c r="K1460" t="b">
        <v>0</v>
      </c>
      <c r="L1460" t="b">
        <v>0</v>
      </c>
      <c r="M1460" s="38">
        <v>42688</v>
      </c>
      <c r="N1460">
        <v>1</v>
      </c>
      <c r="O1460">
        <v>1</v>
      </c>
      <c r="P1460">
        <v>0</v>
      </c>
      <c r="Q1460">
        <v>1</v>
      </c>
    </row>
    <row r="1461" spans="1:17" x14ac:dyDescent="0.3">
      <c r="A1461" t="s">
        <v>676</v>
      </c>
      <c r="B1461" t="s">
        <v>130</v>
      </c>
      <c r="C1461" t="s">
        <v>22</v>
      </c>
      <c r="D1461" t="s">
        <v>22</v>
      </c>
      <c r="E1461" s="38">
        <v>42688</v>
      </c>
      <c r="F1461" t="s">
        <v>142</v>
      </c>
      <c r="G1461" t="s">
        <v>22</v>
      </c>
      <c r="H1461" t="s">
        <v>749</v>
      </c>
      <c r="I1461" t="s">
        <v>142</v>
      </c>
      <c r="J1461" t="b">
        <v>0</v>
      </c>
      <c r="K1461" t="b">
        <v>0</v>
      </c>
      <c r="L1461" t="b">
        <v>0</v>
      </c>
      <c r="M1461" s="38">
        <v>42688</v>
      </c>
      <c r="N1461">
        <v>1</v>
      </c>
      <c r="O1461">
        <v>1</v>
      </c>
      <c r="P1461">
        <v>0</v>
      </c>
      <c r="Q1461">
        <v>0</v>
      </c>
    </row>
    <row r="1462" spans="1:17" x14ac:dyDescent="0.3">
      <c r="A1462" t="s">
        <v>1517</v>
      </c>
      <c r="B1462" t="s">
        <v>73</v>
      </c>
      <c r="C1462" t="s">
        <v>20</v>
      </c>
      <c r="D1462" t="s">
        <v>20</v>
      </c>
      <c r="E1462" s="38">
        <v>42688</v>
      </c>
      <c r="J1462" t="b">
        <v>0</v>
      </c>
      <c r="K1462" t="b">
        <v>1</v>
      </c>
      <c r="L1462" t="b">
        <v>0</v>
      </c>
      <c r="N1462">
        <v>1</v>
      </c>
      <c r="O1462">
        <v>0</v>
      </c>
      <c r="P1462">
        <v>0</v>
      </c>
      <c r="Q1462">
        <v>0</v>
      </c>
    </row>
    <row r="1463" spans="1:17" x14ac:dyDescent="0.3">
      <c r="A1463" t="s">
        <v>1518</v>
      </c>
      <c r="B1463" t="s">
        <v>124</v>
      </c>
      <c r="C1463" t="s">
        <v>23</v>
      </c>
      <c r="D1463" t="s">
        <v>23</v>
      </c>
      <c r="E1463" s="38">
        <v>42690</v>
      </c>
      <c r="F1463" t="s">
        <v>171</v>
      </c>
      <c r="G1463" t="s">
        <v>23</v>
      </c>
      <c r="J1463" t="b">
        <v>0</v>
      </c>
      <c r="K1463" t="b">
        <v>1</v>
      </c>
      <c r="L1463" t="b">
        <v>0</v>
      </c>
      <c r="N1463">
        <v>1</v>
      </c>
      <c r="O1463">
        <v>0</v>
      </c>
      <c r="P1463">
        <v>0</v>
      </c>
      <c r="Q1463">
        <v>0</v>
      </c>
    </row>
    <row r="1464" spans="1:17" x14ac:dyDescent="0.3">
      <c r="A1464" t="s">
        <v>346</v>
      </c>
      <c r="B1464" t="s">
        <v>57</v>
      </c>
      <c r="C1464" t="s">
        <v>25</v>
      </c>
      <c r="D1464" t="s">
        <v>25</v>
      </c>
      <c r="E1464" s="38">
        <v>42688</v>
      </c>
      <c r="F1464" t="s">
        <v>136</v>
      </c>
      <c r="G1464" t="s">
        <v>25</v>
      </c>
      <c r="H1464" t="s">
        <v>858</v>
      </c>
      <c r="I1464" t="s">
        <v>136</v>
      </c>
      <c r="J1464" t="b">
        <v>1</v>
      </c>
      <c r="K1464" t="b">
        <v>1</v>
      </c>
      <c r="L1464" t="b">
        <v>1</v>
      </c>
      <c r="M1464" s="38">
        <v>42688</v>
      </c>
      <c r="N1464">
        <v>1</v>
      </c>
      <c r="O1464">
        <v>1</v>
      </c>
      <c r="P1464">
        <v>0</v>
      </c>
      <c r="Q1464">
        <v>0</v>
      </c>
    </row>
    <row r="1465" spans="1:17" x14ac:dyDescent="0.3">
      <c r="A1465" t="s">
        <v>583</v>
      </c>
      <c r="B1465" t="s">
        <v>42</v>
      </c>
      <c r="C1465" t="s">
        <v>25</v>
      </c>
      <c r="D1465" t="s">
        <v>25</v>
      </c>
      <c r="E1465" s="38">
        <v>42688</v>
      </c>
      <c r="F1465" t="s">
        <v>136</v>
      </c>
      <c r="G1465" t="s">
        <v>25</v>
      </c>
      <c r="H1465" t="s">
        <v>762</v>
      </c>
      <c r="I1465" t="s">
        <v>136</v>
      </c>
      <c r="J1465" t="b">
        <v>0</v>
      </c>
      <c r="K1465" t="b">
        <v>0</v>
      </c>
      <c r="L1465" t="b">
        <v>0</v>
      </c>
      <c r="M1465" s="38">
        <v>42686</v>
      </c>
      <c r="N1465">
        <v>0.5</v>
      </c>
      <c r="O1465">
        <v>0</v>
      </c>
      <c r="P1465">
        <v>0</v>
      </c>
      <c r="Q1465">
        <v>0</v>
      </c>
    </row>
    <row r="1466" spans="1:17" x14ac:dyDescent="0.3">
      <c r="A1466" t="s">
        <v>679</v>
      </c>
      <c r="B1466" t="s">
        <v>124</v>
      </c>
      <c r="C1466" t="s">
        <v>23</v>
      </c>
      <c r="D1466" t="s">
        <v>23</v>
      </c>
      <c r="E1466" s="38">
        <v>42686</v>
      </c>
      <c r="H1466" t="s">
        <v>771</v>
      </c>
      <c r="I1466" t="s">
        <v>161</v>
      </c>
      <c r="J1466" t="b">
        <v>1</v>
      </c>
      <c r="K1466" t="b">
        <v>0</v>
      </c>
      <c r="L1466" t="b">
        <v>0</v>
      </c>
      <c r="M1466" s="38">
        <v>42686</v>
      </c>
      <c r="N1466">
        <v>0.5</v>
      </c>
      <c r="O1466">
        <v>1</v>
      </c>
      <c r="P1466">
        <v>0</v>
      </c>
      <c r="Q1466">
        <v>0</v>
      </c>
    </row>
    <row r="1467" spans="1:17" x14ac:dyDescent="0.3">
      <c r="A1467" t="s">
        <v>592</v>
      </c>
      <c r="B1467" t="s">
        <v>129</v>
      </c>
      <c r="C1467" t="s">
        <v>20</v>
      </c>
      <c r="D1467" t="s">
        <v>20</v>
      </c>
      <c r="E1467" s="38">
        <v>42679</v>
      </c>
      <c r="F1467" t="s">
        <v>140</v>
      </c>
      <c r="G1467" t="s">
        <v>20</v>
      </c>
      <c r="H1467" t="s">
        <v>795</v>
      </c>
      <c r="I1467" t="s">
        <v>140</v>
      </c>
      <c r="J1467" t="b">
        <v>1</v>
      </c>
      <c r="K1467" t="b">
        <v>0</v>
      </c>
      <c r="L1467" t="b">
        <v>0</v>
      </c>
      <c r="M1467" s="38">
        <v>42679</v>
      </c>
      <c r="N1467">
        <v>1</v>
      </c>
      <c r="O1467">
        <v>1</v>
      </c>
      <c r="P1467">
        <v>0</v>
      </c>
      <c r="Q1467">
        <v>1</v>
      </c>
    </row>
    <row r="1468" spans="1:17" x14ac:dyDescent="0.3">
      <c r="A1468" t="s">
        <v>1519</v>
      </c>
      <c r="D1468" t="s">
        <v>22</v>
      </c>
      <c r="E1468" s="38">
        <v>42686</v>
      </c>
      <c r="F1468" t="s">
        <v>142</v>
      </c>
      <c r="G1468" t="s">
        <v>22</v>
      </c>
      <c r="J1468" t="b">
        <v>0</v>
      </c>
      <c r="K1468" t="b">
        <v>1</v>
      </c>
      <c r="L1468" t="b">
        <v>0</v>
      </c>
      <c r="N1468">
        <v>1</v>
      </c>
      <c r="O1468">
        <v>0</v>
      </c>
      <c r="P1468">
        <v>0</v>
      </c>
      <c r="Q1468">
        <v>0</v>
      </c>
    </row>
    <row r="1469" spans="1:17" x14ac:dyDescent="0.3">
      <c r="A1469" t="s">
        <v>395</v>
      </c>
      <c r="D1469" t="s">
        <v>22</v>
      </c>
      <c r="E1469" s="38">
        <v>42689</v>
      </c>
      <c r="F1469" t="s">
        <v>172</v>
      </c>
      <c r="G1469" t="s">
        <v>22</v>
      </c>
      <c r="H1469" t="s">
        <v>750</v>
      </c>
      <c r="J1469" t="b">
        <v>1</v>
      </c>
      <c r="K1469" t="b">
        <v>0</v>
      </c>
      <c r="L1469" t="b">
        <v>0</v>
      </c>
      <c r="M1469" s="38">
        <v>42689</v>
      </c>
      <c r="N1469">
        <v>1</v>
      </c>
      <c r="O1469">
        <v>1</v>
      </c>
      <c r="P1469">
        <v>0</v>
      </c>
      <c r="Q1469">
        <v>1</v>
      </c>
    </row>
    <row r="1470" spans="1:17" x14ac:dyDescent="0.3">
      <c r="A1470" t="s">
        <v>1520</v>
      </c>
      <c r="B1470" t="s">
        <v>122</v>
      </c>
      <c r="C1470" t="s">
        <v>23</v>
      </c>
      <c r="D1470" t="s">
        <v>23</v>
      </c>
      <c r="E1470" s="38">
        <v>42690</v>
      </c>
      <c r="F1470" t="s">
        <v>161</v>
      </c>
      <c r="G1470" t="s">
        <v>23</v>
      </c>
      <c r="H1470" t="s">
        <v>742</v>
      </c>
      <c r="I1470" t="s">
        <v>161</v>
      </c>
      <c r="J1470" t="b">
        <v>1</v>
      </c>
      <c r="K1470" t="b">
        <v>1</v>
      </c>
      <c r="L1470" t="b">
        <v>1</v>
      </c>
      <c r="N1470">
        <v>1</v>
      </c>
      <c r="O1470">
        <v>0</v>
      </c>
      <c r="P1470">
        <v>0</v>
      </c>
      <c r="Q1470">
        <v>0</v>
      </c>
    </row>
    <row r="1471" spans="1:17" x14ac:dyDescent="0.3">
      <c r="A1471" t="s">
        <v>819</v>
      </c>
      <c r="D1471" t="s">
        <v>26</v>
      </c>
      <c r="E1471" s="38">
        <v>42688</v>
      </c>
      <c r="F1471" t="s">
        <v>138</v>
      </c>
      <c r="G1471" t="s">
        <v>26</v>
      </c>
      <c r="H1471" t="s">
        <v>742</v>
      </c>
      <c r="J1471" t="b">
        <v>1</v>
      </c>
      <c r="K1471" t="b">
        <v>1</v>
      </c>
      <c r="L1471" t="b">
        <v>1</v>
      </c>
      <c r="N1471">
        <v>0.33</v>
      </c>
      <c r="O1471">
        <v>0</v>
      </c>
      <c r="P1471">
        <v>0</v>
      </c>
      <c r="Q1471">
        <v>0</v>
      </c>
    </row>
    <row r="1472" spans="1:17" x14ac:dyDescent="0.3">
      <c r="A1472" t="s">
        <v>1234</v>
      </c>
      <c r="B1472" t="s">
        <v>111</v>
      </c>
      <c r="C1472" t="s">
        <v>23</v>
      </c>
      <c r="D1472" t="s">
        <v>23</v>
      </c>
      <c r="E1472" s="38">
        <v>42689</v>
      </c>
      <c r="F1472" t="s">
        <v>148</v>
      </c>
      <c r="G1472" t="s">
        <v>23</v>
      </c>
      <c r="H1472" t="s">
        <v>742</v>
      </c>
      <c r="J1472" t="b">
        <v>0</v>
      </c>
      <c r="K1472" t="b">
        <v>1</v>
      </c>
      <c r="L1472" t="b">
        <v>1</v>
      </c>
      <c r="N1472">
        <v>0.33</v>
      </c>
      <c r="O1472">
        <v>0</v>
      </c>
      <c r="P1472">
        <v>0</v>
      </c>
      <c r="Q1472">
        <v>0</v>
      </c>
    </row>
    <row r="1473" spans="1:17" x14ac:dyDescent="0.3">
      <c r="A1473" t="s">
        <v>417</v>
      </c>
      <c r="B1473" t="s">
        <v>41</v>
      </c>
      <c r="C1473" t="s">
        <v>25</v>
      </c>
      <c r="D1473" t="s">
        <v>25</v>
      </c>
      <c r="E1473" s="38">
        <v>42667</v>
      </c>
      <c r="F1473" t="s">
        <v>156</v>
      </c>
      <c r="G1473" t="s">
        <v>25</v>
      </c>
      <c r="H1473" t="s">
        <v>742</v>
      </c>
      <c r="I1473" t="s">
        <v>156</v>
      </c>
      <c r="J1473" t="b">
        <v>1</v>
      </c>
      <c r="K1473" t="b">
        <v>1</v>
      </c>
      <c r="L1473" t="b">
        <v>1</v>
      </c>
      <c r="M1473" s="38">
        <v>42681</v>
      </c>
      <c r="N1473">
        <v>0.5</v>
      </c>
      <c r="O1473">
        <v>0</v>
      </c>
      <c r="P1473">
        <v>0</v>
      </c>
      <c r="Q1473">
        <v>0</v>
      </c>
    </row>
    <row r="1474" spans="1:17" x14ac:dyDescent="0.3">
      <c r="A1474" t="s">
        <v>1521</v>
      </c>
      <c r="B1474" t="s">
        <v>73</v>
      </c>
      <c r="C1474" t="s">
        <v>20</v>
      </c>
      <c r="D1474" t="s">
        <v>20</v>
      </c>
      <c r="E1474" s="38">
        <v>42688</v>
      </c>
      <c r="F1474" t="s">
        <v>64</v>
      </c>
      <c r="G1474" t="s">
        <v>20</v>
      </c>
      <c r="H1474" t="s">
        <v>742</v>
      </c>
      <c r="I1474" t="s">
        <v>64</v>
      </c>
      <c r="J1474" t="b">
        <v>0</v>
      </c>
      <c r="K1474" t="b">
        <v>1</v>
      </c>
      <c r="L1474" t="b">
        <v>1</v>
      </c>
      <c r="N1474">
        <v>1</v>
      </c>
      <c r="O1474">
        <v>0</v>
      </c>
      <c r="P1474">
        <v>0</v>
      </c>
      <c r="Q1474">
        <v>0</v>
      </c>
    </row>
    <row r="1475" spans="1:17" x14ac:dyDescent="0.3">
      <c r="A1475" t="s">
        <v>972</v>
      </c>
      <c r="B1475" t="s">
        <v>122</v>
      </c>
      <c r="C1475" t="s">
        <v>23</v>
      </c>
      <c r="D1475" t="s">
        <v>23</v>
      </c>
      <c r="E1475" s="38">
        <v>42688</v>
      </c>
      <c r="F1475" t="s">
        <v>171</v>
      </c>
      <c r="G1475" t="s">
        <v>23</v>
      </c>
      <c r="H1475" t="s">
        <v>742</v>
      </c>
      <c r="I1475" t="s">
        <v>171</v>
      </c>
      <c r="J1475" t="b">
        <v>0</v>
      </c>
      <c r="K1475" t="b">
        <v>1</v>
      </c>
      <c r="L1475" t="b">
        <v>1</v>
      </c>
      <c r="N1475">
        <v>0.5</v>
      </c>
      <c r="O1475">
        <v>0</v>
      </c>
      <c r="P1475">
        <v>0</v>
      </c>
      <c r="Q1475">
        <v>0</v>
      </c>
    </row>
    <row r="1476" spans="1:17" x14ac:dyDescent="0.3">
      <c r="A1476" t="s">
        <v>1522</v>
      </c>
      <c r="B1476" t="s">
        <v>42</v>
      </c>
      <c r="C1476" t="s">
        <v>25</v>
      </c>
      <c r="D1476" t="s">
        <v>25</v>
      </c>
      <c r="E1476" s="38">
        <v>42686</v>
      </c>
      <c r="H1476" t="s">
        <v>760</v>
      </c>
      <c r="I1476" t="s">
        <v>165</v>
      </c>
      <c r="J1476" t="b">
        <v>1</v>
      </c>
      <c r="K1476" t="b">
        <v>0</v>
      </c>
      <c r="L1476" t="b">
        <v>0</v>
      </c>
      <c r="N1476">
        <v>1</v>
      </c>
      <c r="O1476">
        <v>0</v>
      </c>
      <c r="P1476">
        <v>0</v>
      </c>
      <c r="Q1476">
        <v>0</v>
      </c>
    </row>
    <row r="1477" spans="1:17" x14ac:dyDescent="0.3">
      <c r="A1477" t="s">
        <v>1523</v>
      </c>
      <c r="B1477" t="s">
        <v>80</v>
      </c>
      <c r="C1477" t="s">
        <v>23</v>
      </c>
      <c r="D1477" t="s">
        <v>23</v>
      </c>
      <c r="E1477" s="38">
        <v>42690</v>
      </c>
      <c r="F1477" t="s">
        <v>141</v>
      </c>
      <c r="G1477" t="s">
        <v>23</v>
      </c>
      <c r="H1477" t="s">
        <v>742</v>
      </c>
      <c r="I1477" t="s">
        <v>141</v>
      </c>
      <c r="J1477" t="b">
        <v>1</v>
      </c>
      <c r="K1477" t="b">
        <v>1</v>
      </c>
      <c r="L1477" t="b">
        <v>1</v>
      </c>
      <c r="N1477">
        <v>1</v>
      </c>
      <c r="O1477">
        <v>0</v>
      </c>
      <c r="P1477">
        <v>0</v>
      </c>
      <c r="Q1477">
        <v>0</v>
      </c>
    </row>
    <row r="1478" spans="1:17" x14ac:dyDescent="0.3">
      <c r="A1478" t="s">
        <v>1524</v>
      </c>
      <c r="B1478" t="s">
        <v>132</v>
      </c>
      <c r="C1478" t="s">
        <v>20</v>
      </c>
      <c r="D1478" t="s">
        <v>20</v>
      </c>
      <c r="E1478" s="38">
        <v>42676</v>
      </c>
      <c r="H1478" t="s">
        <v>756</v>
      </c>
      <c r="I1478" t="s">
        <v>265</v>
      </c>
      <c r="J1478" t="b">
        <v>0</v>
      </c>
      <c r="K1478" t="b">
        <v>1</v>
      </c>
      <c r="L1478" t="b">
        <v>0</v>
      </c>
      <c r="N1478">
        <v>1</v>
      </c>
      <c r="O1478">
        <v>0</v>
      </c>
      <c r="P1478">
        <v>0</v>
      </c>
      <c r="Q1478">
        <v>0</v>
      </c>
    </row>
    <row r="1479" spans="1:17" x14ac:dyDescent="0.3">
      <c r="A1479" t="s">
        <v>452</v>
      </c>
      <c r="B1479" t="s">
        <v>109</v>
      </c>
      <c r="C1479" t="s">
        <v>24</v>
      </c>
      <c r="D1479" t="s">
        <v>21</v>
      </c>
      <c r="E1479" s="38">
        <v>42689</v>
      </c>
      <c r="F1479" t="s">
        <v>159</v>
      </c>
      <c r="G1479" t="s">
        <v>21</v>
      </c>
      <c r="H1479" t="s">
        <v>746</v>
      </c>
      <c r="I1479" t="s">
        <v>251</v>
      </c>
      <c r="J1479" t="b">
        <v>1</v>
      </c>
      <c r="K1479" t="b">
        <v>0</v>
      </c>
      <c r="L1479" t="b">
        <v>0</v>
      </c>
      <c r="M1479" s="38">
        <v>42689</v>
      </c>
      <c r="N1479">
        <v>1</v>
      </c>
      <c r="O1479">
        <v>1</v>
      </c>
      <c r="P1479">
        <v>1</v>
      </c>
      <c r="Q1479">
        <v>1</v>
      </c>
    </row>
    <row r="1480" spans="1:17" x14ac:dyDescent="0.3">
      <c r="A1480" t="s">
        <v>626</v>
      </c>
      <c r="B1480" t="s">
        <v>100</v>
      </c>
      <c r="C1480" t="s">
        <v>24</v>
      </c>
      <c r="D1480" t="s">
        <v>21</v>
      </c>
      <c r="E1480" s="38">
        <v>42688</v>
      </c>
      <c r="F1480" t="s">
        <v>145</v>
      </c>
      <c r="G1480" t="s">
        <v>21</v>
      </c>
      <c r="H1480" t="s">
        <v>754</v>
      </c>
      <c r="I1480" t="s">
        <v>145</v>
      </c>
      <c r="J1480" t="b">
        <v>0</v>
      </c>
      <c r="K1480" t="b">
        <v>1</v>
      </c>
      <c r="L1480" t="b">
        <v>0</v>
      </c>
      <c r="M1480" s="38">
        <v>42686</v>
      </c>
      <c r="N1480">
        <v>0.33</v>
      </c>
      <c r="O1480">
        <v>0</v>
      </c>
      <c r="P1480">
        <v>0</v>
      </c>
      <c r="Q1480">
        <v>0</v>
      </c>
    </row>
    <row r="1481" spans="1:17" x14ac:dyDescent="0.3">
      <c r="A1481" t="s">
        <v>1525</v>
      </c>
      <c r="B1481" t="s">
        <v>75</v>
      </c>
      <c r="C1481" t="s">
        <v>20</v>
      </c>
      <c r="D1481" t="s">
        <v>20</v>
      </c>
      <c r="E1481" s="38">
        <v>42686</v>
      </c>
      <c r="H1481" t="s">
        <v>760</v>
      </c>
      <c r="I1481" t="s">
        <v>149</v>
      </c>
      <c r="J1481" t="b">
        <v>1</v>
      </c>
      <c r="K1481" t="b">
        <v>0</v>
      </c>
      <c r="L1481" t="b">
        <v>0</v>
      </c>
      <c r="N1481">
        <v>1</v>
      </c>
      <c r="O1481">
        <v>0</v>
      </c>
      <c r="P1481">
        <v>0</v>
      </c>
      <c r="Q1481">
        <v>0</v>
      </c>
    </row>
    <row r="1482" spans="1:17" x14ac:dyDescent="0.3">
      <c r="A1482" t="s">
        <v>640</v>
      </c>
      <c r="D1482" t="s">
        <v>26</v>
      </c>
      <c r="E1482" s="38">
        <v>42690</v>
      </c>
      <c r="F1482" t="s">
        <v>146</v>
      </c>
      <c r="G1482" t="s">
        <v>26</v>
      </c>
      <c r="H1482" t="s">
        <v>750</v>
      </c>
      <c r="I1482" t="s">
        <v>146</v>
      </c>
      <c r="J1482" t="b">
        <v>1</v>
      </c>
      <c r="K1482" t="b">
        <v>0</v>
      </c>
      <c r="L1482" t="b">
        <v>0</v>
      </c>
      <c r="M1482" s="38">
        <v>42690</v>
      </c>
      <c r="N1482">
        <v>1</v>
      </c>
      <c r="O1482">
        <v>1</v>
      </c>
      <c r="P1482">
        <v>0</v>
      </c>
      <c r="Q1482">
        <v>1</v>
      </c>
    </row>
    <row r="1483" spans="1:17" x14ac:dyDescent="0.3">
      <c r="A1483" t="s">
        <v>1026</v>
      </c>
      <c r="B1483" t="s">
        <v>67</v>
      </c>
      <c r="C1483" t="s">
        <v>26</v>
      </c>
      <c r="D1483" t="s">
        <v>22</v>
      </c>
      <c r="E1483" s="38">
        <v>42690</v>
      </c>
      <c r="F1483" t="s">
        <v>142</v>
      </c>
      <c r="G1483" t="s">
        <v>22</v>
      </c>
      <c r="H1483" t="s">
        <v>762</v>
      </c>
      <c r="I1483" t="s">
        <v>142</v>
      </c>
      <c r="J1483" t="b">
        <v>1</v>
      </c>
      <c r="K1483" t="b">
        <v>0</v>
      </c>
      <c r="L1483" t="b">
        <v>0</v>
      </c>
      <c r="N1483">
        <v>0.5</v>
      </c>
      <c r="O1483">
        <v>0</v>
      </c>
      <c r="P1483">
        <v>0</v>
      </c>
      <c r="Q1483">
        <v>0</v>
      </c>
    </row>
    <row r="1484" spans="1:17" x14ac:dyDescent="0.3">
      <c r="A1484" t="s">
        <v>370</v>
      </c>
      <c r="B1484" t="s">
        <v>71</v>
      </c>
      <c r="C1484" t="s">
        <v>23</v>
      </c>
      <c r="D1484" t="s">
        <v>23</v>
      </c>
      <c r="E1484" s="38">
        <v>42684</v>
      </c>
      <c r="H1484" t="s">
        <v>750</v>
      </c>
      <c r="I1484" t="s">
        <v>168</v>
      </c>
      <c r="J1484" t="b">
        <v>0</v>
      </c>
      <c r="K1484" t="b">
        <v>0</v>
      </c>
      <c r="L1484" t="b">
        <v>0</v>
      </c>
      <c r="M1484" s="38">
        <v>42684</v>
      </c>
      <c r="N1484">
        <v>1</v>
      </c>
      <c r="O1484">
        <v>1</v>
      </c>
      <c r="P1484">
        <v>0</v>
      </c>
      <c r="Q1484">
        <v>1</v>
      </c>
    </row>
    <row r="1485" spans="1:17" x14ac:dyDescent="0.3">
      <c r="A1485" t="s">
        <v>533</v>
      </c>
      <c r="D1485" t="s">
        <v>25</v>
      </c>
      <c r="E1485" s="38">
        <v>42689</v>
      </c>
      <c r="F1485" t="s">
        <v>165</v>
      </c>
      <c r="G1485" t="s">
        <v>25</v>
      </c>
      <c r="H1485" t="s">
        <v>750</v>
      </c>
      <c r="I1485" t="s">
        <v>165</v>
      </c>
      <c r="J1485" t="b">
        <v>1</v>
      </c>
      <c r="K1485" t="b">
        <v>0</v>
      </c>
      <c r="L1485" t="b">
        <v>0</v>
      </c>
      <c r="M1485" s="38">
        <v>42689</v>
      </c>
      <c r="N1485">
        <v>1</v>
      </c>
      <c r="O1485">
        <v>1</v>
      </c>
      <c r="P1485">
        <v>0</v>
      </c>
      <c r="Q1485">
        <v>1</v>
      </c>
    </row>
    <row r="1486" spans="1:17" x14ac:dyDescent="0.3">
      <c r="A1486" t="s">
        <v>1526</v>
      </c>
      <c r="D1486" t="s">
        <v>23</v>
      </c>
      <c r="E1486" s="38">
        <v>42689</v>
      </c>
      <c r="F1486" t="s">
        <v>148</v>
      </c>
      <c r="G1486" t="s">
        <v>23</v>
      </c>
      <c r="H1486" t="s">
        <v>756</v>
      </c>
      <c r="I1486" t="s">
        <v>148</v>
      </c>
      <c r="J1486" t="b">
        <v>1</v>
      </c>
      <c r="K1486" t="b">
        <v>0</v>
      </c>
      <c r="L1486" t="b">
        <v>0</v>
      </c>
      <c r="N1486">
        <v>1</v>
      </c>
      <c r="O1486">
        <v>0</v>
      </c>
      <c r="P1486">
        <v>0</v>
      </c>
      <c r="Q1486">
        <v>0</v>
      </c>
    </row>
    <row r="1487" spans="1:17" x14ac:dyDescent="0.3">
      <c r="A1487" t="s">
        <v>1527</v>
      </c>
      <c r="B1487" t="s">
        <v>94</v>
      </c>
      <c r="C1487" t="s">
        <v>20</v>
      </c>
      <c r="D1487" t="s">
        <v>20</v>
      </c>
      <c r="E1487" s="38">
        <v>42690</v>
      </c>
      <c r="F1487" t="s">
        <v>152</v>
      </c>
      <c r="G1487" t="s">
        <v>20</v>
      </c>
      <c r="H1487" t="s">
        <v>756</v>
      </c>
      <c r="I1487" t="s">
        <v>152</v>
      </c>
      <c r="J1487" t="b">
        <v>1</v>
      </c>
      <c r="K1487" t="b">
        <v>0</v>
      </c>
      <c r="L1487" t="b">
        <v>0</v>
      </c>
      <c r="N1487">
        <v>1</v>
      </c>
      <c r="O1487">
        <v>0</v>
      </c>
      <c r="P1487">
        <v>0</v>
      </c>
      <c r="Q1487">
        <v>0</v>
      </c>
    </row>
    <row r="1488" spans="1:17" x14ac:dyDescent="0.3">
      <c r="A1488" t="s">
        <v>591</v>
      </c>
      <c r="B1488" t="s">
        <v>116</v>
      </c>
      <c r="C1488" t="s">
        <v>23</v>
      </c>
      <c r="D1488" t="s">
        <v>23</v>
      </c>
      <c r="E1488" s="38">
        <v>42677</v>
      </c>
      <c r="H1488" t="s">
        <v>742</v>
      </c>
      <c r="I1488" t="s">
        <v>187</v>
      </c>
      <c r="J1488" t="b">
        <v>0</v>
      </c>
      <c r="K1488" t="b">
        <v>1</v>
      </c>
      <c r="L1488" t="b">
        <v>1</v>
      </c>
      <c r="M1488" s="38">
        <v>42676</v>
      </c>
      <c r="N1488">
        <v>0.5</v>
      </c>
      <c r="O1488">
        <v>0</v>
      </c>
      <c r="P1488">
        <v>0</v>
      </c>
      <c r="Q1488">
        <v>0</v>
      </c>
    </row>
    <row r="1489" spans="1:17" x14ac:dyDescent="0.3">
      <c r="A1489" t="s">
        <v>1528</v>
      </c>
      <c r="B1489" t="s">
        <v>128</v>
      </c>
      <c r="C1489" t="s">
        <v>23</v>
      </c>
      <c r="D1489" t="s">
        <v>23</v>
      </c>
      <c r="E1489" s="38">
        <v>42682</v>
      </c>
      <c r="F1489" t="s">
        <v>163</v>
      </c>
      <c r="G1489" t="s">
        <v>23</v>
      </c>
      <c r="H1489" t="s">
        <v>742</v>
      </c>
      <c r="I1489" t="s">
        <v>163</v>
      </c>
      <c r="J1489" t="b">
        <v>1</v>
      </c>
      <c r="K1489" t="b">
        <v>1</v>
      </c>
      <c r="L1489" t="b">
        <v>1</v>
      </c>
      <c r="N1489">
        <v>1</v>
      </c>
      <c r="O1489">
        <v>0</v>
      </c>
      <c r="P1489">
        <v>0</v>
      </c>
      <c r="Q1489">
        <v>0</v>
      </c>
    </row>
    <row r="1490" spans="1:17" x14ac:dyDescent="0.3">
      <c r="A1490" t="s">
        <v>1529</v>
      </c>
      <c r="B1490" t="s">
        <v>113</v>
      </c>
      <c r="C1490" t="s">
        <v>23</v>
      </c>
      <c r="D1490" t="s">
        <v>23</v>
      </c>
      <c r="E1490" s="38">
        <v>42686</v>
      </c>
      <c r="H1490" t="s">
        <v>756</v>
      </c>
      <c r="I1490" t="s">
        <v>265</v>
      </c>
      <c r="J1490" t="b">
        <v>0</v>
      </c>
      <c r="K1490" t="b">
        <v>1</v>
      </c>
      <c r="L1490" t="b">
        <v>0</v>
      </c>
      <c r="N1490">
        <v>1</v>
      </c>
      <c r="O1490">
        <v>0</v>
      </c>
      <c r="P1490">
        <v>0</v>
      </c>
      <c r="Q1490">
        <v>0</v>
      </c>
    </row>
    <row r="1491" spans="1:17" x14ac:dyDescent="0.3">
      <c r="A1491" t="s">
        <v>1530</v>
      </c>
      <c r="B1491" t="s">
        <v>73</v>
      </c>
      <c r="C1491" t="s">
        <v>20</v>
      </c>
      <c r="D1491" t="s">
        <v>20</v>
      </c>
      <c r="E1491" s="38">
        <v>42688</v>
      </c>
      <c r="F1491" t="s">
        <v>64</v>
      </c>
      <c r="G1491" t="s">
        <v>20</v>
      </c>
      <c r="H1491" t="s">
        <v>762</v>
      </c>
      <c r="I1491" t="s">
        <v>64</v>
      </c>
      <c r="J1491" t="b">
        <v>0</v>
      </c>
      <c r="K1491" t="b">
        <v>0</v>
      </c>
      <c r="L1491" t="b">
        <v>0</v>
      </c>
      <c r="N1491">
        <v>1</v>
      </c>
      <c r="O1491">
        <v>0</v>
      </c>
      <c r="P1491">
        <v>0</v>
      </c>
      <c r="Q1491">
        <v>0</v>
      </c>
    </row>
    <row r="1492" spans="1:17" x14ac:dyDescent="0.3">
      <c r="A1492" t="s">
        <v>807</v>
      </c>
      <c r="B1492" t="s">
        <v>56</v>
      </c>
      <c r="C1492" t="s">
        <v>26</v>
      </c>
      <c r="D1492" t="s">
        <v>26</v>
      </c>
      <c r="E1492" s="38">
        <v>42688</v>
      </c>
      <c r="F1492" t="s">
        <v>154</v>
      </c>
      <c r="G1492" t="s">
        <v>20</v>
      </c>
      <c r="H1492" t="s">
        <v>742</v>
      </c>
      <c r="I1492" t="s">
        <v>154</v>
      </c>
      <c r="J1492" t="b">
        <v>0</v>
      </c>
      <c r="K1492" t="b">
        <v>1</v>
      </c>
      <c r="L1492" t="b">
        <v>1</v>
      </c>
      <c r="N1492">
        <v>0.5</v>
      </c>
      <c r="O1492">
        <v>0</v>
      </c>
      <c r="P1492">
        <v>0</v>
      </c>
      <c r="Q1492">
        <v>0</v>
      </c>
    </row>
    <row r="1493" spans="1:17" x14ac:dyDescent="0.3">
      <c r="A1493" t="s">
        <v>1531</v>
      </c>
      <c r="B1493" t="s">
        <v>119</v>
      </c>
      <c r="C1493" t="s">
        <v>26</v>
      </c>
      <c r="D1493" t="s">
        <v>26</v>
      </c>
      <c r="E1493" s="38">
        <v>42688</v>
      </c>
      <c r="F1493" t="s">
        <v>151</v>
      </c>
      <c r="G1493" t="s">
        <v>26</v>
      </c>
      <c r="J1493" t="b">
        <v>1</v>
      </c>
      <c r="K1493" t="b">
        <v>1</v>
      </c>
      <c r="L1493" t="b">
        <v>0</v>
      </c>
      <c r="N1493">
        <v>1</v>
      </c>
      <c r="O1493">
        <v>0</v>
      </c>
      <c r="P1493">
        <v>0</v>
      </c>
      <c r="Q1493">
        <v>0</v>
      </c>
    </row>
    <row r="1494" spans="1:17" x14ac:dyDescent="0.3">
      <c r="A1494" t="s">
        <v>1532</v>
      </c>
      <c r="D1494" t="s">
        <v>25</v>
      </c>
      <c r="E1494" s="38">
        <v>42689</v>
      </c>
      <c r="H1494" t="s">
        <v>769</v>
      </c>
      <c r="J1494" t="b">
        <v>0</v>
      </c>
      <c r="K1494" t="b">
        <v>1</v>
      </c>
      <c r="L1494" t="b">
        <v>0</v>
      </c>
      <c r="N1494">
        <v>1</v>
      </c>
      <c r="O1494">
        <v>0</v>
      </c>
      <c r="P1494">
        <v>0</v>
      </c>
      <c r="Q1494">
        <v>0</v>
      </c>
    </row>
    <row r="1495" spans="1:17" x14ac:dyDescent="0.3">
      <c r="A1495" t="s">
        <v>1533</v>
      </c>
      <c r="B1495" t="s">
        <v>76</v>
      </c>
      <c r="C1495" t="s">
        <v>22</v>
      </c>
      <c r="D1495" t="s">
        <v>22</v>
      </c>
      <c r="E1495" s="38">
        <v>42688</v>
      </c>
      <c r="F1495" t="s">
        <v>150</v>
      </c>
      <c r="G1495" t="s">
        <v>22</v>
      </c>
      <c r="H1495" t="s">
        <v>762</v>
      </c>
      <c r="I1495" t="s">
        <v>150</v>
      </c>
      <c r="J1495" t="b">
        <v>1</v>
      </c>
      <c r="K1495" t="b">
        <v>0</v>
      </c>
      <c r="L1495" t="b">
        <v>0</v>
      </c>
      <c r="N1495">
        <v>1</v>
      </c>
      <c r="O1495">
        <v>0</v>
      </c>
      <c r="P1495">
        <v>0</v>
      </c>
      <c r="Q1495">
        <v>0</v>
      </c>
    </row>
    <row r="1496" spans="1:17" x14ac:dyDescent="0.3">
      <c r="A1496" t="s">
        <v>1534</v>
      </c>
      <c r="B1496" t="s">
        <v>68</v>
      </c>
      <c r="C1496" t="s">
        <v>25</v>
      </c>
      <c r="D1496" t="s">
        <v>25</v>
      </c>
      <c r="E1496" s="38">
        <v>42688</v>
      </c>
      <c r="F1496" t="s">
        <v>157</v>
      </c>
      <c r="G1496" t="s">
        <v>25</v>
      </c>
      <c r="J1496" t="b">
        <v>0</v>
      </c>
      <c r="K1496" t="b">
        <v>1</v>
      </c>
      <c r="L1496" t="b">
        <v>0</v>
      </c>
      <c r="N1496">
        <v>1</v>
      </c>
      <c r="O1496">
        <v>0</v>
      </c>
      <c r="P1496">
        <v>0</v>
      </c>
      <c r="Q1496">
        <v>0</v>
      </c>
    </row>
    <row r="1497" spans="1:17" x14ac:dyDescent="0.3">
      <c r="A1497" t="s">
        <v>516</v>
      </c>
      <c r="B1497" t="s">
        <v>83</v>
      </c>
      <c r="C1497" t="s">
        <v>25</v>
      </c>
      <c r="D1497" t="s">
        <v>25</v>
      </c>
      <c r="E1497" s="38">
        <v>42669</v>
      </c>
      <c r="J1497" t="b">
        <v>0</v>
      </c>
      <c r="K1497" t="b">
        <v>1</v>
      </c>
      <c r="L1497" t="b">
        <v>1</v>
      </c>
      <c r="M1497" s="38">
        <v>42690</v>
      </c>
      <c r="N1497">
        <v>0.2</v>
      </c>
      <c r="O1497">
        <v>0</v>
      </c>
      <c r="P1497">
        <v>0</v>
      </c>
      <c r="Q1497">
        <v>0</v>
      </c>
    </row>
    <row r="1498" spans="1:17" x14ac:dyDescent="0.3">
      <c r="A1498" t="s">
        <v>626</v>
      </c>
      <c r="B1498" t="s">
        <v>100</v>
      </c>
      <c r="C1498" t="s">
        <v>24</v>
      </c>
      <c r="D1498" t="s">
        <v>21</v>
      </c>
      <c r="E1498" s="38">
        <v>42686</v>
      </c>
      <c r="F1498" t="s">
        <v>145</v>
      </c>
      <c r="G1498" t="s">
        <v>21</v>
      </c>
      <c r="H1498" t="s">
        <v>771</v>
      </c>
      <c r="I1498" t="s">
        <v>145</v>
      </c>
      <c r="J1498" t="b">
        <v>1</v>
      </c>
      <c r="K1498" t="b">
        <v>0</v>
      </c>
      <c r="L1498" t="b">
        <v>0</v>
      </c>
      <c r="M1498" s="38">
        <v>42686</v>
      </c>
      <c r="N1498">
        <v>0.33</v>
      </c>
      <c r="O1498">
        <v>1</v>
      </c>
      <c r="P1498">
        <v>0</v>
      </c>
      <c r="Q1498">
        <v>0</v>
      </c>
    </row>
    <row r="1499" spans="1:17" x14ac:dyDescent="0.3">
      <c r="A1499" t="s">
        <v>1535</v>
      </c>
      <c r="B1499" t="s">
        <v>84</v>
      </c>
      <c r="C1499" t="s">
        <v>20</v>
      </c>
      <c r="D1499" t="s">
        <v>20</v>
      </c>
      <c r="E1499" s="38">
        <v>42690</v>
      </c>
      <c r="J1499" t="b">
        <v>0</v>
      </c>
      <c r="K1499" t="b">
        <v>1</v>
      </c>
      <c r="L1499" t="b">
        <v>0</v>
      </c>
      <c r="N1499">
        <v>1</v>
      </c>
      <c r="O1499">
        <v>0</v>
      </c>
      <c r="P1499">
        <v>0</v>
      </c>
      <c r="Q1499">
        <v>0</v>
      </c>
    </row>
    <row r="1500" spans="1:17" x14ac:dyDescent="0.3">
      <c r="A1500" t="s">
        <v>347</v>
      </c>
      <c r="B1500" t="s">
        <v>76</v>
      </c>
      <c r="C1500" t="s">
        <v>22</v>
      </c>
      <c r="D1500" t="s">
        <v>22</v>
      </c>
      <c r="E1500" s="38">
        <v>42686</v>
      </c>
      <c r="H1500" t="s">
        <v>749</v>
      </c>
      <c r="I1500" t="s">
        <v>172</v>
      </c>
      <c r="J1500" t="b">
        <v>1</v>
      </c>
      <c r="K1500" t="b">
        <v>1</v>
      </c>
      <c r="L1500" t="b">
        <v>1</v>
      </c>
      <c r="M1500" s="38">
        <v>42686</v>
      </c>
      <c r="N1500">
        <v>1</v>
      </c>
      <c r="O1500">
        <v>1</v>
      </c>
      <c r="P1500">
        <v>0</v>
      </c>
      <c r="Q1500">
        <v>0</v>
      </c>
    </row>
    <row r="1501" spans="1:17" x14ac:dyDescent="0.3">
      <c r="A1501" t="s">
        <v>1032</v>
      </c>
      <c r="B1501" t="s">
        <v>108</v>
      </c>
      <c r="C1501" t="s">
        <v>20</v>
      </c>
      <c r="D1501" t="s">
        <v>20</v>
      </c>
      <c r="E1501" s="38">
        <v>42690</v>
      </c>
      <c r="J1501" t="b">
        <v>0</v>
      </c>
      <c r="K1501" t="b">
        <v>1</v>
      </c>
      <c r="L1501" t="b">
        <v>1</v>
      </c>
      <c r="N1501">
        <v>0.5</v>
      </c>
      <c r="O1501">
        <v>0</v>
      </c>
      <c r="P1501">
        <v>0</v>
      </c>
      <c r="Q1501">
        <v>0</v>
      </c>
    </row>
    <row r="1502" spans="1:17" x14ac:dyDescent="0.3">
      <c r="A1502" t="s">
        <v>1536</v>
      </c>
      <c r="B1502" t="s">
        <v>78</v>
      </c>
      <c r="C1502" t="s">
        <v>20</v>
      </c>
      <c r="D1502" t="s">
        <v>20</v>
      </c>
      <c r="E1502" s="38">
        <v>42689</v>
      </c>
      <c r="J1502" t="b">
        <v>0</v>
      </c>
      <c r="K1502" t="b">
        <v>1</v>
      </c>
      <c r="L1502" t="b">
        <v>0</v>
      </c>
      <c r="M1502" s="38">
        <v>42622</v>
      </c>
      <c r="N1502">
        <v>1</v>
      </c>
      <c r="O1502">
        <v>0</v>
      </c>
      <c r="P1502">
        <v>0</v>
      </c>
      <c r="Q1502">
        <v>0</v>
      </c>
    </row>
    <row r="1503" spans="1:17" x14ac:dyDescent="0.3">
      <c r="A1503" t="s">
        <v>1280</v>
      </c>
      <c r="B1503" t="s">
        <v>1252</v>
      </c>
      <c r="C1503" t="s">
        <v>23</v>
      </c>
      <c r="D1503" t="s">
        <v>23</v>
      </c>
      <c r="E1503" s="38">
        <v>42675</v>
      </c>
      <c r="H1503" t="s">
        <v>742</v>
      </c>
      <c r="I1503" t="s">
        <v>320</v>
      </c>
      <c r="J1503" t="b">
        <v>0</v>
      </c>
      <c r="K1503" t="b">
        <v>1</v>
      </c>
      <c r="L1503" t="b">
        <v>1</v>
      </c>
      <c r="N1503">
        <v>0.5</v>
      </c>
      <c r="O1503">
        <v>0</v>
      </c>
      <c r="P1503">
        <v>0</v>
      </c>
      <c r="Q1503">
        <v>0</v>
      </c>
    </row>
    <row r="1504" spans="1:17" x14ac:dyDescent="0.3">
      <c r="A1504" t="s">
        <v>1537</v>
      </c>
      <c r="B1504" t="s">
        <v>106</v>
      </c>
      <c r="C1504" t="s">
        <v>23</v>
      </c>
      <c r="D1504" t="s">
        <v>23</v>
      </c>
      <c r="E1504" s="38">
        <v>42688</v>
      </c>
      <c r="F1504" t="s">
        <v>141</v>
      </c>
      <c r="G1504" t="s">
        <v>23</v>
      </c>
      <c r="H1504" t="s">
        <v>754</v>
      </c>
      <c r="I1504" t="s">
        <v>141</v>
      </c>
      <c r="J1504" t="b">
        <v>1</v>
      </c>
      <c r="K1504" t="b">
        <v>1</v>
      </c>
      <c r="L1504" t="b">
        <v>0</v>
      </c>
      <c r="N1504">
        <v>1</v>
      </c>
      <c r="O1504">
        <v>0</v>
      </c>
      <c r="P1504">
        <v>0</v>
      </c>
      <c r="Q1504">
        <v>0</v>
      </c>
    </row>
    <row r="1505" spans="1:17" x14ac:dyDescent="0.3">
      <c r="A1505" t="s">
        <v>1538</v>
      </c>
      <c r="B1505" t="s">
        <v>121</v>
      </c>
      <c r="C1505" t="s">
        <v>26</v>
      </c>
      <c r="D1505" t="s">
        <v>26</v>
      </c>
      <c r="E1505" s="38">
        <v>42677</v>
      </c>
      <c r="J1505" t="b">
        <v>0</v>
      </c>
      <c r="K1505" t="b">
        <v>1</v>
      </c>
      <c r="L1505" t="b">
        <v>0</v>
      </c>
      <c r="N1505">
        <v>1</v>
      </c>
      <c r="O1505">
        <v>0</v>
      </c>
      <c r="P1505">
        <v>0</v>
      </c>
      <c r="Q1505">
        <v>0</v>
      </c>
    </row>
    <row r="1506" spans="1:17" x14ac:dyDescent="0.3">
      <c r="A1506" t="s">
        <v>1539</v>
      </c>
      <c r="B1506" t="s">
        <v>111</v>
      </c>
      <c r="C1506" t="s">
        <v>23</v>
      </c>
      <c r="D1506" t="s">
        <v>23</v>
      </c>
      <c r="E1506" s="38">
        <v>42682</v>
      </c>
      <c r="J1506" t="b">
        <v>0</v>
      </c>
      <c r="K1506" t="b">
        <v>1</v>
      </c>
      <c r="L1506" t="b">
        <v>0</v>
      </c>
      <c r="N1506">
        <v>1</v>
      </c>
      <c r="O1506">
        <v>0</v>
      </c>
      <c r="P1506">
        <v>0</v>
      </c>
      <c r="Q1506">
        <v>0</v>
      </c>
    </row>
    <row r="1507" spans="1:17" x14ac:dyDescent="0.3">
      <c r="A1507" t="s">
        <v>1540</v>
      </c>
      <c r="B1507" t="s">
        <v>84</v>
      </c>
      <c r="C1507" t="s">
        <v>20</v>
      </c>
      <c r="D1507" t="s">
        <v>20</v>
      </c>
      <c r="E1507" s="38">
        <v>42681</v>
      </c>
      <c r="F1507" t="s">
        <v>152</v>
      </c>
      <c r="G1507" t="s">
        <v>20</v>
      </c>
      <c r="H1507" t="s">
        <v>760</v>
      </c>
      <c r="I1507" t="s">
        <v>152</v>
      </c>
      <c r="J1507" t="b">
        <v>1</v>
      </c>
      <c r="K1507" t="b">
        <v>1</v>
      </c>
      <c r="L1507" t="b">
        <v>1</v>
      </c>
      <c r="N1507">
        <v>1</v>
      </c>
      <c r="O1507">
        <v>0</v>
      </c>
      <c r="P1507">
        <v>0</v>
      </c>
      <c r="Q1507">
        <v>0</v>
      </c>
    </row>
    <row r="1508" spans="1:17" x14ac:dyDescent="0.3">
      <c r="A1508" t="s">
        <v>1541</v>
      </c>
      <c r="B1508" t="s">
        <v>96</v>
      </c>
      <c r="C1508" t="s">
        <v>23</v>
      </c>
      <c r="D1508" t="s">
        <v>23</v>
      </c>
      <c r="E1508" s="38">
        <v>42686</v>
      </c>
      <c r="J1508" t="b">
        <v>0</v>
      </c>
      <c r="K1508" t="b">
        <v>1</v>
      </c>
      <c r="L1508" t="b">
        <v>0</v>
      </c>
      <c r="N1508">
        <v>1</v>
      </c>
      <c r="O1508">
        <v>0</v>
      </c>
      <c r="P1508">
        <v>0</v>
      </c>
      <c r="Q1508">
        <v>0</v>
      </c>
    </row>
    <row r="1509" spans="1:17" x14ac:dyDescent="0.3">
      <c r="A1509" t="s">
        <v>554</v>
      </c>
      <c r="B1509" t="s">
        <v>129</v>
      </c>
      <c r="C1509" t="s">
        <v>20</v>
      </c>
      <c r="D1509" t="s">
        <v>20</v>
      </c>
      <c r="E1509" s="38">
        <v>42668</v>
      </c>
      <c r="F1509" t="s">
        <v>960</v>
      </c>
      <c r="G1509" t="s">
        <v>20</v>
      </c>
      <c r="H1509" t="s">
        <v>760</v>
      </c>
      <c r="I1509" t="s">
        <v>960</v>
      </c>
      <c r="J1509" t="b">
        <v>1</v>
      </c>
      <c r="K1509" t="b">
        <v>0</v>
      </c>
      <c r="L1509" t="b">
        <v>0</v>
      </c>
      <c r="M1509" s="38">
        <v>42690</v>
      </c>
      <c r="N1509">
        <v>0.25</v>
      </c>
      <c r="O1509">
        <v>0</v>
      </c>
      <c r="P1509">
        <v>0</v>
      </c>
      <c r="Q1509">
        <v>0</v>
      </c>
    </row>
    <row r="1510" spans="1:17" x14ac:dyDescent="0.3">
      <c r="A1510" t="s">
        <v>442</v>
      </c>
      <c r="B1510" t="s">
        <v>101</v>
      </c>
      <c r="C1510" t="s">
        <v>20</v>
      </c>
      <c r="D1510" t="s">
        <v>20</v>
      </c>
      <c r="E1510" s="38">
        <v>42665</v>
      </c>
      <c r="J1510" t="b">
        <v>1</v>
      </c>
      <c r="K1510" t="b">
        <v>0</v>
      </c>
      <c r="L1510" t="b">
        <v>1</v>
      </c>
      <c r="M1510" s="38">
        <v>42686</v>
      </c>
      <c r="N1510">
        <v>0.33</v>
      </c>
      <c r="O1510">
        <v>0</v>
      </c>
      <c r="P1510">
        <v>0</v>
      </c>
      <c r="Q1510">
        <v>0</v>
      </c>
    </row>
    <row r="1511" spans="1:17" x14ac:dyDescent="0.3">
      <c r="A1511" t="s">
        <v>1401</v>
      </c>
      <c r="B1511" t="s">
        <v>120</v>
      </c>
      <c r="C1511" t="s">
        <v>23</v>
      </c>
      <c r="D1511" t="s">
        <v>23</v>
      </c>
      <c r="E1511" s="38">
        <v>42675</v>
      </c>
      <c r="F1511" t="s">
        <v>171</v>
      </c>
      <c r="G1511" t="s">
        <v>23</v>
      </c>
      <c r="H1511" t="s">
        <v>742</v>
      </c>
      <c r="I1511" t="s">
        <v>171</v>
      </c>
      <c r="J1511" t="b">
        <v>0</v>
      </c>
      <c r="K1511" t="b">
        <v>1</v>
      </c>
      <c r="L1511" t="b">
        <v>1</v>
      </c>
      <c r="N1511">
        <v>0.5</v>
      </c>
      <c r="O1511">
        <v>0</v>
      </c>
      <c r="P1511">
        <v>0</v>
      </c>
      <c r="Q1511">
        <v>0</v>
      </c>
    </row>
    <row r="1512" spans="1:17" x14ac:dyDescent="0.3">
      <c r="A1512" t="s">
        <v>1542</v>
      </c>
      <c r="B1512" t="s">
        <v>118</v>
      </c>
      <c r="C1512" t="s">
        <v>22</v>
      </c>
      <c r="D1512" t="s">
        <v>22</v>
      </c>
      <c r="E1512" s="38">
        <v>42689</v>
      </c>
      <c r="J1512" t="b">
        <v>0</v>
      </c>
      <c r="K1512" t="b">
        <v>1</v>
      </c>
      <c r="L1512" t="b">
        <v>0</v>
      </c>
      <c r="N1512">
        <v>1</v>
      </c>
      <c r="O1512">
        <v>0</v>
      </c>
      <c r="P1512">
        <v>0</v>
      </c>
      <c r="Q1512">
        <v>0</v>
      </c>
    </row>
    <row r="1513" spans="1:17" x14ac:dyDescent="0.3">
      <c r="A1513" t="s">
        <v>1543</v>
      </c>
      <c r="B1513" t="s">
        <v>126</v>
      </c>
      <c r="C1513" t="s">
        <v>25</v>
      </c>
      <c r="D1513" t="s">
        <v>25</v>
      </c>
      <c r="E1513" s="38">
        <v>42689</v>
      </c>
      <c r="H1513" t="s">
        <v>752</v>
      </c>
      <c r="I1513" t="s">
        <v>265</v>
      </c>
      <c r="J1513" t="b">
        <v>0</v>
      </c>
      <c r="K1513" t="b">
        <v>1</v>
      </c>
      <c r="L1513" t="b">
        <v>0</v>
      </c>
      <c r="N1513">
        <v>1</v>
      </c>
      <c r="O1513">
        <v>0</v>
      </c>
      <c r="P1513">
        <v>0</v>
      </c>
      <c r="Q1513">
        <v>0</v>
      </c>
    </row>
    <row r="1514" spans="1:17" x14ac:dyDescent="0.3">
      <c r="A1514" t="s">
        <v>394</v>
      </c>
      <c r="D1514" t="s">
        <v>23</v>
      </c>
      <c r="E1514" s="38">
        <v>42690</v>
      </c>
      <c r="F1514" t="s">
        <v>141</v>
      </c>
      <c r="G1514" t="s">
        <v>23</v>
      </c>
      <c r="H1514" t="s">
        <v>795</v>
      </c>
      <c r="I1514" t="s">
        <v>141</v>
      </c>
      <c r="J1514" t="b">
        <v>0</v>
      </c>
      <c r="K1514" t="b">
        <v>0</v>
      </c>
      <c r="L1514" t="b">
        <v>0</v>
      </c>
      <c r="M1514" s="38">
        <v>42690</v>
      </c>
      <c r="N1514">
        <v>1</v>
      </c>
      <c r="O1514">
        <v>1</v>
      </c>
      <c r="P1514">
        <v>0</v>
      </c>
      <c r="Q1514">
        <v>1</v>
      </c>
    </row>
    <row r="1515" spans="1:17" x14ac:dyDescent="0.3">
      <c r="A1515" t="s">
        <v>581</v>
      </c>
      <c r="B1515" t="s">
        <v>46</v>
      </c>
      <c r="C1515" t="s">
        <v>20</v>
      </c>
      <c r="D1515" t="s">
        <v>23</v>
      </c>
      <c r="E1515" s="38">
        <v>42664</v>
      </c>
      <c r="F1515" t="s">
        <v>168</v>
      </c>
      <c r="G1515" t="s">
        <v>23</v>
      </c>
      <c r="H1515" t="s">
        <v>771</v>
      </c>
      <c r="I1515" t="s">
        <v>168</v>
      </c>
      <c r="J1515" t="b">
        <v>1</v>
      </c>
      <c r="K1515" t="b">
        <v>0</v>
      </c>
      <c r="L1515" t="b">
        <v>0</v>
      </c>
      <c r="M1515" s="38">
        <v>42675</v>
      </c>
      <c r="N1515">
        <v>0.2</v>
      </c>
      <c r="O1515">
        <v>1</v>
      </c>
      <c r="P1515">
        <v>0</v>
      </c>
      <c r="Q1515">
        <v>0</v>
      </c>
    </row>
    <row r="1516" spans="1:17" x14ac:dyDescent="0.3">
      <c r="A1516" t="s">
        <v>449</v>
      </c>
      <c r="B1516" t="s">
        <v>126</v>
      </c>
      <c r="C1516" t="s">
        <v>25</v>
      </c>
      <c r="D1516" t="s">
        <v>25</v>
      </c>
      <c r="E1516" s="38">
        <v>42688</v>
      </c>
      <c r="F1516" t="s">
        <v>165</v>
      </c>
      <c r="G1516" t="s">
        <v>25</v>
      </c>
      <c r="H1516" t="s">
        <v>771</v>
      </c>
      <c r="I1516" t="s">
        <v>165</v>
      </c>
      <c r="J1516" t="b">
        <v>0</v>
      </c>
      <c r="K1516" t="b">
        <v>0</v>
      </c>
      <c r="L1516" t="b">
        <v>0</v>
      </c>
      <c r="M1516" s="38">
        <v>42688</v>
      </c>
      <c r="N1516">
        <v>1</v>
      </c>
      <c r="O1516">
        <v>1</v>
      </c>
      <c r="P1516">
        <v>0</v>
      </c>
      <c r="Q1516">
        <v>0</v>
      </c>
    </row>
    <row r="1517" spans="1:17" x14ac:dyDescent="0.3">
      <c r="A1517" t="s">
        <v>1544</v>
      </c>
      <c r="B1517" t="s">
        <v>99</v>
      </c>
      <c r="C1517" t="s">
        <v>24</v>
      </c>
      <c r="D1517" t="s">
        <v>21</v>
      </c>
      <c r="E1517" s="38">
        <v>42676</v>
      </c>
      <c r="J1517" t="b">
        <v>0</v>
      </c>
      <c r="K1517" t="b">
        <v>1</v>
      </c>
      <c r="L1517" t="b">
        <v>0</v>
      </c>
      <c r="N1517">
        <v>1</v>
      </c>
      <c r="O1517">
        <v>0</v>
      </c>
      <c r="P1517">
        <v>0</v>
      </c>
      <c r="Q1517">
        <v>0</v>
      </c>
    </row>
    <row r="1518" spans="1:17" x14ac:dyDescent="0.3">
      <c r="A1518" t="s">
        <v>1545</v>
      </c>
      <c r="B1518" t="s">
        <v>42</v>
      </c>
      <c r="C1518" t="s">
        <v>25</v>
      </c>
      <c r="D1518" t="s">
        <v>25</v>
      </c>
      <c r="E1518" s="38">
        <v>42689</v>
      </c>
      <c r="H1518" t="s">
        <v>769</v>
      </c>
      <c r="I1518" t="s">
        <v>265</v>
      </c>
      <c r="J1518" t="b">
        <v>0</v>
      </c>
      <c r="K1518" t="b">
        <v>1</v>
      </c>
      <c r="L1518" t="b">
        <v>0</v>
      </c>
      <c r="N1518">
        <v>1</v>
      </c>
      <c r="O1518">
        <v>0</v>
      </c>
      <c r="P1518">
        <v>0</v>
      </c>
      <c r="Q1518">
        <v>0</v>
      </c>
    </row>
    <row r="1519" spans="1:17" x14ac:dyDescent="0.3">
      <c r="A1519" t="s">
        <v>686</v>
      </c>
      <c r="B1519" t="s">
        <v>111</v>
      </c>
      <c r="C1519" t="s">
        <v>23</v>
      </c>
      <c r="D1519" t="s">
        <v>23</v>
      </c>
      <c r="E1519" s="38">
        <v>42669</v>
      </c>
      <c r="F1519" t="s">
        <v>168</v>
      </c>
      <c r="G1519" t="s">
        <v>23</v>
      </c>
      <c r="H1519" t="s">
        <v>742</v>
      </c>
      <c r="I1519" t="s">
        <v>308</v>
      </c>
      <c r="J1519" t="b">
        <v>1</v>
      </c>
      <c r="K1519" t="b">
        <v>1</v>
      </c>
      <c r="L1519" t="b">
        <v>1</v>
      </c>
      <c r="M1519" s="38">
        <v>42676</v>
      </c>
      <c r="N1519">
        <v>0.5</v>
      </c>
      <c r="O1519">
        <v>0</v>
      </c>
      <c r="P1519">
        <v>0</v>
      </c>
      <c r="Q1519">
        <v>0</v>
      </c>
    </row>
    <row r="1520" spans="1:17" x14ac:dyDescent="0.3">
      <c r="A1520" t="s">
        <v>1546</v>
      </c>
      <c r="B1520" t="s">
        <v>113</v>
      </c>
      <c r="C1520" t="s">
        <v>23</v>
      </c>
      <c r="D1520" t="s">
        <v>23</v>
      </c>
      <c r="E1520" s="38">
        <v>42686</v>
      </c>
      <c r="J1520" t="b">
        <v>0</v>
      </c>
      <c r="K1520" t="b">
        <v>1</v>
      </c>
      <c r="L1520" t="b">
        <v>0</v>
      </c>
      <c r="N1520">
        <v>1</v>
      </c>
      <c r="O1520">
        <v>0</v>
      </c>
      <c r="P1520">
        <v>0</v>
      </c>
      <c r="Q1520">
        <v>0</v>
      </c>
    </row>
    <row r="1521" spans="1:17" x14ac:dyDescent="0.3">
      <c r="A1521" t="s">
        <v>1547</v>
      </c>
      <c r="B1521" t="s">
        <v>585</v>
      </c>
      <c r="C1521" t="s">
        <v>23</v>
      </c>
      <c r="D1521" t="s">
        <v>23</v>
      </c>
      <c r="E1521" s="38">
        <v>42685</v>
      </c>
      <c r="J1521" t="b">
        <v>0</v>
      </c>
      <c r="K1521" t="b">
        <v>1</v>
      </c>
      <c r="L1521" t="b">
        <v>0</v>
      </c>
      <c r="N1521">
        <v>1</v>
      </c>
      <c r="O1521">
        <v>0</v>
      </c>
      <c r="P1521">
        <v>0</v>
      </c>
      <c r="Q1521">
        <v>0</v>
      </c>
    </row>
    <row r="1522" spans="1:17" x14ac:dyDescent="0.3">
      <c r="A1522" t="s">
        <v>579</v>
      </c>
      <c r="D1522" t="s">
        <v>22</v>
      </c>
      <c r="E1522" s="38">
        <v>42679</v>
      </c>
      <c r="F1522" t="s">
        <v>172</v>
      </c>
      <c r="G1522" t="s">
        <v>22</v>
      </c>
      <c r="H1522" t="s">
        <v>750</v>
      </c>
      <c r="I1522" t="s">
        <v>172</v>
      </c>
      <c r="J1522" t="b">
        <v>0</v>
      </c>
      <c r="K1522" t="b">
        <v>0</v>
      </c>
      <c r="L1522" t="b">
        <v>0</v>
      </c>
      <c r="M1522" s="38">
        <v>42679</v>
      </c>
      <c r="N1522">
        <v>1</v>
      </c>
      <c r="O1522">
        <v>1</v>
      </c>
      <c r="P1522">
        <v>0</v>
      </c>
      <c r="Q1522">
        <v>1</v>
      </c>
    </row>
    <row r="1523" spans="1:17" x14ac:dyDescent="0.3">
      <c r="A1523" t="s">
        <v>1548</v>
      </c>
      <c r="B1523" t="s">
        <v>60</v>
      </c>
      <c r="C1523" t="s">
        <v>24</v>
      </c>
      <c r="D1523" t="s">
        <v>21</v>
      </c>
      <c r="E1523" s="38">
        <v>42677</v>
      </c>
      <c r="F1523" t="s">
        <v>160</v>
      </c>
      <c r="G1523" t="s">
        <v>21</v>
      </c>
      <c r="J1523" t="b">
        <v>1</v>
      </c>
      <c r="K1523" t="b">
        <v>1</v>
      </c>
      <c r="L1523" t="b">
        <v>0</v>
      </c>
      <c r="N1523">
        <v>1</v>
      </c>
      <c r="O1523">
        <v>0</v>
      </c>
      <c r="P1523">
        <v>0</v>
      </c>
      <c r="Q1523">
        <v>0</v>
      </c>
    </row>
    <row r="1524" spans="1:17" x14ac:dyDescent="0.3">
      <c r="A1524" t="s">
        <v>1194</v>
      </c>
      <c r="B1524" t="s">
        <v>70</v>
      </c>
      <c r="C1524" t="s">
        <v>20</v>
      </c>
      <c r="D1524" t="s">
        <v>20</v>
      </c>
      <c r="E1524" s="38">
        <v>42676</v>
      </c>
      <c r="F1524" t="s">
        <v>140</v>
      </c>
      <c r="G1524" t="s">
        <v>20</v>
      </c>
      <c r="H1524" t="s">
        <v>760</v>
      </c>
      <c r="I1524" t="s">
        <v>140</v>
      </c>
      <c r="J1524" t="b">
        <v>0</v>
      </c>
      <c r="K1524" t="b">
        <v>0</v>
      </c>
      <c r="L1524" t="b">
        <v>0</v>
      </c>
      <c r="N1524">
        <v>0.5</v>
      </c>
      <c r="O1524">
        <v>0</v>
      </c>
      <c r="P1524">
        <v>0</v>
      </c>
      <c r="Q1524">
        <v>0</v>
      </c>
    </row>
    <row r="1525" spans="1:17" x14ac:dyDescent="0.3">
      <c r="A1525" t="s">
        <v>482</v>
      </c>
      <c r="B1525" t="s">
        <v>45</v>
      </c>
      <c r="C1525" t="s">
        <v>20</v>
      </c>
      <c r="D1525" t="s">
        <v>20</v>
      </c>
      <c r="E1525" s="38">
        <v>42670</v>
      </c>
      <c r="F1525" t="s">
        <v>140</v>
      </c>
      <c r="G1525" t="s">
        <v>20</v>
      </c>
      <c r="H1525" t="s">
        <v>742</v>
      </c>
      <c r="I1525" t="s">
        <v>140</v>
      </c>
      <c r="J1525" t="b">
        <v>0</v>
      </c>
      <c r="K1525" t="b">
        <v>1</v>
      </c>
      <c r="L1525" t="b">
        <v>1</v>
      </c>
      <c r="M1525" s="38">
        <v>42677</v>
      </c>
      <c r="N1525">
        <v>0.11</v>
      </c>
      <c r="O1525">
        <v>0</v>
      </c>
      <c r="P1525">
        <v>0</v>
      </c>
      <c r="Q1525">
        <v>0</v>
      </c>
    </row>
    <row r="1526" spans="1:17" x14ac:dyDescent="0.3">
      <c r="A1526" t="s">
        <v>1549</v>
      </c>
      <c r="B1526" t="s">
        <v>125</v>
      </c>
      <c r="C1526" t="s">
        <v>23</v>
      </c>
      <c r="D1526" t="s">
        <v>23</v>
      </c>
      <c r="E1526" s="38">
        <v>42686</v>
      </c>
      <c r="F1526" t="s">
        <v>163</v>
      </c>
      <c r="G1526" t="s">
        <v>23</v>
      </c>
      <c r="H1526" t="s">
        <v>760</v>
      </c>
      <c r="I1526" t="s">
        <v>163</v>
      </c>
      <c r="J1526" t="b">
        <v>0</v>
      </c>
      <c r="K1526" t="b">
        <v>0</v>
      </c>
      <c r="L1526" t="b">
        <v>0</v>
      </c>
      <c r="N1526">
        <v>1</v>
      </c>
      <c r="O1526">
        <v>0</v>
      </c>
      <c r="P1526">
        <v>0</v>
      </c>
      <c r="Q1526">
        <v>0</v>
      </c>
    </row>
    <row r="1527" spans="1:17" x14ac:dyDescent="0.3">
      <c r="A1527" t="s">
        <v>656</v>
      </c>
      <c r="B1527" t="s">
        <v>104</v>
      </c>
      <c r="C1527" t="s">
        <v>22</v>
      </c>
      <c r="D1527" t="s">
        <v>26</v>
      </c>
      <c r="E1527" s="38">
        <v>42671</v>
      </c>
      <c r="F1527" t="s">
        <v>138</v>
      </c>
      <c r="G1527" t="s">
        <v>26</v>
      </c>
      <c r="H1527" t="s">
        <v>742</v>
      </c>
      <c r="I1527" t="s">
        <v>138</v>
      </c>
      <c r="J1527" t="b">
        <v>1</v>
      </c>
      <c r="K1527" t="b">
        <v>1</v>
      </c>
      <c r="L1527" t="b">
        <v>1</v>
      </c>
      <c r="M1527" s="38">
        <v>42676</v>
      </c>
      <c r="N1527">
        <v>0.5</v>
      </c>
      <c r="O1527">
        <v>0</v>
      </c>
      <c r="P1527">
        <v>0</v>
      </c>
      <c r="Q1527">
        <v>0</v>
      </c>
    </row>
    <row r="1528" spans="1:17" x14ac:dyDescent="0.3">
      <c r="A1528" t="s">
        <v>688</v>
      </c>
      <c r="B1528" t="s">
        <v>124</v>
      </c>
      <c r="C1528" t="s">
        <v>23</v>
      </c>
      <c r="D1528" t="s">
        <v>23</v>
      </c>
      <c r="E1528" s="38">
        <v>42668</v>
      </c>
      <c r="H1528" t="s">
        <v>742</v>
      </c>
      <c r="I1528" t="s">
        <v>265</v>
      </c>
      <c r="J1528" t="b">
        <v>0</v>
      </c>
      <c r="K1528" t="b">
        <v>1</v>
      </c>
      <c r="L1528" t="b">
        <v>1</v>
      </c>
      <c r="M1528" s="38">
        <v>42675</v>
      </c>
      <c r="N1528">
        <v>0.5</v>
      </c>
      <c r="O1528">
        <v>0</v>
      </c>
      <c r="P1528">
        <v>0</v>
      </c>
      <c r="Q1528">
        <v>0</v>
      </c>
    </row>
    <row r="1529" spans="1:17" x14ac:dyDescent="0.3">
      <c r="A1529" t="s">
        <v>700</v>
      </c>
      <c r="B1529" t="s">
        <v>127</v>
      </c>
      <c r="C1529" t="s">
        <v>21</v>
      </c>
      <c r="D1529" t="s">
        <v>21</v>
      </c>
      <c r="E1529" s="38">
        <v>42676</v>
      </c>
      <c r="F1529" t="s">
        <v>162</v>
      </c>
      <c r="G1529" t="s">
        <v>21</v>
      </c>
      <c r="H1529" t="s">
        <v>750</v>
      </c>
      <c r="I1529" t="s">
        <v>162</v>
      </c>
      <c r="J1529" t="b">
        <v>0</v>
      </c>
      <c r="K1529" t="b">
        <v>0</v>
      </c>
      <c r="L1529" t="b">
        <v>0</v>
      </c>
      <c r="M1529" s="38">
        <v>42676</v>
      </c>
      <c r="N1529">
        <v>0.5</v>
      </c>
      <c r="O1529">
        <v>1</v>
      </c>
      <c r="P1529">
        <v>0</v>
      </c>
      <c r="Q1529">
        <v>1</v>
      </c>
    </row>
    <row r="1530" spans="1:17" x14ac:dyDescent="0.3">
      <c r="A1530" t="s">
        <v>1550</v>
      </c>
      <c r="B1530" t="s">
        <v>99</v>
      </c>
      <c r="C1530" t="s">
        <v>24</v>
      </c>
      <c r="D1530" t="s">
        <v>21</v>
      </c>
      <c r="E1530" s="38">
        <v>42679</v>
      </c>
      <c r="F1530" t="s">
        <v>160</v>
      </c>
      <c r="G1530" t="s">
        <v>21</v>
      </c>
      <c r="H1530" t="s">
        <v>756</v>
      </c>
      <c r="I1530" t="s">
        <v>160</v>
      </c>
      <c r="J1530" t="b">
        <v>0</v>
      </c>
      <c r="K1530" t="b">
        <v>0</v>
      </c>
      <c r="L1530" t="b">
        <v>0</v>
      </c>
      <c r="N1530">
        <v>1</v>
      </c>
      <c r="O1530">
        <v>0</v>
      </c>
      <c r="P1530">
        <v>0</v>
      </c>
      <c r="Q1530">
        <v>0</v>
      </c>
    </row>
    <row r="1531" spans="1:17" x14ac:dyDescent="0.3">
      <c r="A1531" t="s">
        <v>622</v>
      </c>
      <c r="B1531" t="s">
        <v>107</v>
      </c>
      <c r="C1531" t="s">
        <v>20</v>
      </c>
      <c r="D1531" t="s">
        <v>20</v>
      </c>
      <c r="E1531" s="38">
        <v>42677</v>
      </c>
      <c r="F1531" t="s">
        <v>147</v>
      </c>
      <c r="G1531" t="s">
        <v>20</v>
      </c>
      <c r="H1531" t="s">
        <v>750</v>
      </c>
      <c r="I1531" t="s">
        <v>147</v>
      </c>
      <c r="J1531" t="b">
        <v>1</v>
      </c>
      <c r="K1531" t="b">
        <v>0</v>
      </c>
      <c r="L1531" t="b">
        <v>0</v>
      </c>
      <c r="M1531" s="38">
        <v>42677</v>
      </c>
      <c r="N1531">
        <v>1</v>
      </c>
      <c r="O1531">
        <v>1</v>
      </c>
      <c r="P1531">
        <v>0</v>
      </c>
      <c r="Q1531">
        <v>1</v>
      </c>
    </row>
    <row r="1532" spans="1:17" x14ac:dyDescent="0.3">
      <c r="A1532" t="s">
        <v>697</v>
      </c>
      <c r="B1532" t="s">
        <v>109</v>
      </c>
      <c r="C1532" t="s">
        <v>24</v>
      </c>
      <c r="D1532" t="s">
        <v>21</v>
      </c>
      <c r="E1532" s="38">
        <v>42672</v>
      </c>
      <c r="H1532" t="s">
        <v>742</v>
      </c>
      <c r="J1532" t="b">
        <v>0</v>
      </c>
      <c r="K1532" t="b">
        <v>1</v>
      </c>
      <c r="L1532" t="b">
        <v>1</v>
      </c>
      <c r="M1532" s="38">
        <v>42679</v>
      </c>
      <c r="N1532">
        <v>0.5</v>
      </c>
      <c r="O1532">
        <v>0</v>
      </c>
      <c r="P1532">
        <v>0</v>
      </c>
      <c r="Q1532">
        <v>0</v>
      </c>
    </row>
    <row r="1533" spans="1:17" x14ac:dyDescent="0.3">
      <c r="A1533" t="s">
        <v>1113</v>
      </c>
      <c r="B1533" t="s">
        <v>95</v>
      </c>
      <c r="C1533" t="s">
        <v>23</v>
      </c>
      <c r="D1533" t="s">
        <v>23</v>
      </c>
      <c r="E1533" s="38">
        <v>42681</v>
      </c>
      <c r="J1533" t="b">
        <v>0</v>
      </c>
      <c r="K1533" t="b">
        <v>1</v>
      </c>
      <c r="L1533" t="b">
        <v>1</v>
      </c>
      <c r="N1533">
        <v>0.33</v>
      </c>
      <c r="O1533">
        <v>0</v>
      </c>
      <c r="P1533">
        <v>0</v>
      </c>
      <c r="Q1533">
        <v>0</v>
      </c>
    </row>
    <row r="1534" spans="1:17" x14ac:dyDescent="0.3">
      <c r="A1534" t="s">
        <v>1551</v>
      </c>
      <c r="D1534" t="s">
        <v>26</v>
      </c>
      <c r="E1534" s="38">
        <v>42675</v>
      </c>
      <c r="J1534" t="b">
        <v>0</v>
      </c>
      <c r="K1534" t="b">
        <v>0</v>
      </c>
      <c r="L1534" t="b">
        <v>0</v>
      </c>
      <c r="N1534">
        <v>1</v>
      </c>
      <c r="O1534">
        <v>0</v>
      </c>
      <c r="P1534">
        <v>0</v>
      </c>
      <c r="Q1534">
        <v>0</v>
      </c>
    </row>
    <row r="1535" spans="1:17" x14ac:dyDescent="0.3">
      <c r="A1535" t="s">
        <v>423</v>
      </c>
      <c r="B1535" t="s">
        <v>121</v>
      </c>
      <c r="C1535" t="s">
        <v>26</v>
      </c>
      <c r="D1535" t="s">
        <v>26</v>
      </c>
      <c r="E1535" s="38">
        <v>42630</v>
      </c>
      <c r="F1535" t="s">
        <v>138</v>
      </c>
      <c r="G1535" t="s">
        <v>26</v>
      </c>
      <c r="H1535" t="s">
        <v>742</v>
      </c>
      <c r="J1535" t="b">
        <v>0</v>
      </c>
      <c r="K1535" t="b">
        <v>1</v>
      </c>
      <c r="L1535" t="b">
        <v>1</v>
      </c>
      <c r="M1535" s="38">
        <v>42689</v>
      </c>
      <c r="N1535">
        <v>0.17</v>
      </c>
      <c r="O1535">
        <v>0</v>
      </c>
      <c r="P1535">
        <v>0</v>
      </c>
      <c r="Q1535">
        <v>0</v>
      </c>
    </row>
    <row r="1536" spans="1:17" x14ac:dyDescent="0.3">
      <c r="A1536" t="s">
        <v>1552</v>
      </c>
      <c r="B1536" t="s">
        <v>111</v>
      </c>
      <c r="C1536" t="s">
        <v>23</v>
      </c>
      <c r="D1536" t="s">
        <v>23</v>
      </c>
      <c r="E1536" s="38">
        <v>42679</v>
      </c>
      <c r="J1536" t="b">
        <v>0</v>
      </c>
      <c r="K1536" t="b">
        <v>1</v>
      </c>
      <c r="L1536" t="b">
        <v>0</v>
      </c>
      <c r="N1536">
        <v>1</v>
      </c>
      <c r="O1536">
        <v>0</v>
      </c>
      <c r="P1536">
        <v>0</v>
      </c>
      <c r="Q1536">
        <v>0</v>
      </c>
    </row>
    <row r="1537" spans="1:17" x14ac:dyDescent="0.3">
      <c r="A1537" t="s">
        <v>1170</v>
      </c>
      <c r="B1537" t="s">
        <v>111</v>
      </c>
      <c r="C1537" t="s">
        <v>23</v>
      </c>
      <c r="D1537" t="s">
        <v>23</v>
      </c>
      <c r="E1537" s="38">
        <v>42686</v>
      </c>
      <c r="H1537" t="s">
        <v>742</v>
      </c>
      <c r="I1537" t="s">
        <v>265</v>
      </c>
      <c r="J1537" t="b">
        <v>0</v>
      </c>
      <c r="K1537" t="b">
        <v>1</v>
      </c>
      <c r="L1537" t="b">
        <v>1</v>
      </c>
      <c r="N1537">
        <v>0.5</v>
      </c>
      <c r="O1537">
        <v>0</v>
      </c>
      <c r="P1537">
        <v>0</v>
      </c>
      <c r="Q1537">
        <v>0</v>
      </c>
    </row>
    <row r="1538" spans="1:17" x14ac:dyDescent="0.3">
      <c r="A1538" t="s">
        <v>617</v>
      </c>
      <c r="B1538" t="s">
        <v>92</v>
      </c>
      <c r="C1538" t="s">
        <v>23</v>
      </c>
      <c r="D1538" t="s">
        <v>23</v>
      </c>
      <c r="E1538" s="38">
        <v>42678</v>
      </c>
      <c r="F1538" t="s">
        <v>171</v>
      </c>
      <c r="G1538" t="s">
        <v>23</v>
      </c>
      <c r="H1538" t="s">
        <v>771</v>
      </c>
      <c r="I1538" t="s">
        <v>171</v>
      </c>
      <c r="J1538" t="b">
        <v>1</v>
      </c>
      <c r="K1538" t="b">
        <v>0</v>
      </c>
      <c r="L1538" t="b">
        <v>0</v>
      </c>
      <c r="M1538" s="38">
        <v>42678</v>
      </c>
      <c r="N1538">
        <v>1</v>
      </c>
      <c r="O1538">
        <v>1</v>
      </c>
      <c r="P1538">
        <v>0</v>
      </c>
      <c r="Q1538">
        <v>0</v>
      </c>
    </row>
    <row r="1539" spans="1:17" x14ac:dyDescent="0.3">
      <c r="A1539" t="s">
        <v>1553</v>
      </c>
      <c r="B1539" t="s">
        <v>765</v>
      </c>
      <c r="C1539" t="s">
        <v>23</v>
      </c>
      <c r="D1539" t="s">
        <v>23</v>
      </c>
      <c r="E1539" s="38">
        <v>42686</v>
      </c>
      <c r="F1539" t="s">
        <v>163</v>
      </c>
      <c r="G1539" t="s">
        <v>23</v>
      </c>
      <c r="H1539" t="s">
        <v>769</v>
      </c>
      <c r="I1539" t="s">
        <v>265</v>
      </c>
      <c r="J1539" t="b">
        <v>0</v>
      </c>
      <c r="K1539" t="b">
        <v>1</v>
      </c>
      <c r="L1539" t="b">
        <v>0</v>
      </c>
      <c r="M1539" s="38">
        <v>42644</v>
      </c>
      <c r="N1539">
        <v>1</v>
      </c>
      <c r="O1539">
        <v>0</v>
      </c>
      <c r="P1539">
        <v>0</v>
      </c>
      <c r="Q1539">
        <v>0</v>
      </c>
    </row>
    <row r="1540" spans="1:17" x14ac:dyDescent="0.3">
      <c r="A1540" t="s">
        <v>1554</v>
      </c>
      <c r="B1540" t="s">
        <v>119</v>
      </c>
      <c r="C1540" t="s">
        <v>26</v>
      </c>
      <c r="D1540" t="s">
        <v>26</v>
      </c>
      <c r="E1540" s="38">
        <v>42676</v>
      </c>
      <c r="H1540" t="s">
        <v>769</v>
      </c>
      <c r="I1540" t="s">
        <v>265</v>
      </c>
      <c r="J1540" t="b">
        <v>0</v>
      </c>
      <c r="K1540" t="b">
        <v>1</v>
      </c>
      <c r="L1540" t="b">
        <v>0</v>
      </c>
      <c r="N1540">
        <v>1</v>
      </c>
      <c r="O1540">
        <v>0</v>
      </c>
      <c r="P1540">
        <v>0</v>
      </c>
      <c r="Q1540">
        <v>0</v>
      </c>
    </row>
    <row r="1541" spans="1:17" x14ac:dyDescent="0.3">
      <c r="A1541" t="s">
        <v>460</v>
      </c>
      <c r="B1541" t="s">
        <v>461</v>
      </c>
      <c r="C1541" t="s">
        <v>23</v>
      </c>
      <c r="D1541" t="s">
        <v>23</v>
      </c>
      <c r="E1541" s="38">
        <v>42679</v>
      </c>
      <c r="F1541" t="s">
        <v>161</v>
      </c>
      <c r="G1541" t="s">
        <v>23</v>
      </c>
      <c r="H1541" t="s">
        <v>858</v>
      </c>
      <c r="I1541" t="s">
        <v>161</v>
      </c>
      <c r="J1541" t="b">
        <v>0</v>
      </c>
      <c r="K1541" t="b">
        <v>0</v>
      </c>
      <c r="L1541" t="b">
        <v>0</v>
      </c>
      <c r="M1541" s="38">
        <v>42679</v>
      </c>
      <c r="N1541">
        <v>0.33</v>
      </c>
      <c r="O1541">
        <v>1</v>
      </c>
      <c r="P1541">
        <v>0</v>
      </c>
      <c r="Q1541">
        <v>0</v>
      </c>
    </row>
    <row r="1542" spans="1:17" x14ac:dyDescent="0.3">
      <c r="A1542" t="s">
        <v>1043</v>
      </c>
      <c r="B1542" t="s">
        <v>151</v>
      </c>
      <c r="D1542" t="s">
        <v>26</v>
      </c>
      <c r="E1542" s="38">
        <v>42690</v>
      </c>
      <c r="H1542" t="s">
        <v>742</v>
      </c>
      <c r="I1542" t="s">
        <v>265</v>
      </c>
      <c r="J1542" t="b">
        <v>0</v>
      </c>
      <c r="K1542" t="b">
        <v>1</v>
      </c>
      <c r="L1542" t="b">
        <v>1</v>
      </c>
      <c r="N1542">
        <v>0.5</v>
      </c>
      <c r="O1542">
        <v>0</v>
      </c>
      <c r="P1542">
        <v>0</v>
      </c>
      <c r="Q1542">
        <v>0</v>
      </c>
    </row>
    <row r="1543" spans="1:17" x14ac:dyDescent="0.3">
      <c r="A1543" t="s">
        <v>644</v>
      </c>
      <c r="B1543" t="s">
        <v>108</v>
      </c>
      <c r="C1543" t="s">
        <v>20</v>
      </c>
      <c r="D1543" t="s">
        <v>20</v>
      </c>
      <c r="E1543" s="38">
        <v>42690</v>
      </c>
      <c r="F1543" t="s">
        <v>140</v>
      </c>
      <c r="G1543" t="s">
        <v>20</v>
      </c>
      <c r="H1543" t="s">
        <v>746</v>
      </c>
      <c r="I1543" t="s">
        <v>140</v>
      </c>
      <c r="J1543" t="b">
        <v>1</v>
      </c>
      <c r="K1543" t="b">
        <v>0</v>
      </c>
      <c r="L1543" t="b">
        <v>0</v>
      </c>
      <c r="M1543" s="38">
        <v>42690</v>
      </c>
      <c r="N1543">
        <v>1</v>
      </c>
      <c r="O1543">
        <v>1</v>
      </c>
      <c r="P1543">
        <v>1</v>
      </c>
      <c r="Q1543">
        <v>1</v>
      </c>
    </row>
    <row r="1544" spans="1:17" x14ac:dyDescent="0.3">
      <c r="A1544" t="s">
        <v>563</v>
      </c>
      <c r="B1544" t="s">
        <v>78</v>
      </c>
      <c r="C1544" t="s">
        <v>20</v>
      </c>
      <c r="D1544" t="s">
        <v>20</v>
      </c>
      <c r="E1544" s="38">
        <v>42643</v>
      </c>
      <c r="F1544" t="s">
        <v>152</v>
      </c>
      <c r="G1544" t="s">
        <v>20</v>
      </c>
      <c r="H1544" t="s">
        <v>742</v>
      </c>
      <c r="I1544" t="s">
        <v>172</v>
      </c>
      <c r="J1544" t="b">
        <v>0</v>
      </c>
      <c r="K1544" t="b">
        <v>1</v>
      </c>
      <c r="L1544" t="b">
        <v>1</v>
      </c>
      <c r="M1544" s="38">
        <v>42679</v>
      </c>
      <c r="N1544">
        <v>0.25</v>
      </c>
      <c r="O1544">
        <v>0</v>
      </c>
      <c r="P1544">
        <v>0</v>
      </c>
      <c r="Q1544">
        <v>0</v>
      </c>
    </row>
    <row r="1545" spans="1:17" x14ac:dyDescent="0.3">
      <c r="A1545" t="s">
        <v>531</v>
      </c>
      <c r="B1545" t="s">
        <v>104</v>
      </c>
      <c r="C1545" t="s">
        <v>22</v>
      </c>
      <c r="D1545" t="s">
        <v>22</v>
      </c>
      <c r="E1545" s="38">
        <v>42688</v>
      </c>
      <c r="F1545" t="s">
        <v>142</v>
      </c>
      <c r="G1545" t="s">
        <v>22</v>
      </c>
      <c r="H1545" t="s">
        <v>742</v>
      </c>
      <c r="I1545" t="s">
        <v>142</v>
      </c>
      <c r="J1545" t="b">
        <v>1</v>
      </c>
      <c r="K1545" t="b">
        <v>1</v>
      </c>
      <c r="L1545" t="b">
        <v>1</v>
      </c>
      <c r="M1545" s="38">
        <v>42690</v>
      </c>
      <c r="N1545">
        <v>0.5</v>
      </c>
      <c r="O1545">
        <v>0</v>
      </c>
      <c r="P1545">
        <v>0</v>
      </c>
      <c r="Q1545">
        <v>0</v>
      </c>
    </row>
    <row r="1546" spans="1:17" x14ac:dyDescent="0.3">
      <c r="A1546" t="s">
        <v>419</v>
      </c>
      <c r="B1546" t="s">
        <v>80</v>
      </c>
      <c r="C1546" t="s">
        <v>23</v>
      </c>
      <c r="D1546" t="s">
        <v>23</v>
      </c>
      <c r="E1546" s="38">
        <v>42668</v>
      </c>
      <c r="F1546" t="s">
        <v>169</v>
      </c>
      <c r="G1546" t="s">
        <v>23</v>
      </c>
      <c r="H1546" t="s">
        <v>742</v>
      </c>
      <c r="I1546" t="s">
        <v>169</v>
      </c>
      <c r="J1546" t="b">
        <v>1</v>
      </c>
      <c r="K1546" t="b">
        <v>1</v>
      </c>
      <c r="L1546" t="b">
        <v>1</v>
      </c>
      <c r="M1546" s="38">
        <v>42675</v>
      </c>
      <c r="N1546">
        <v>0.33</v>
      </c>
      <c r="O1546">
        <v>0</v>
      </c>
      <c r="P1546">
        <v>0</v>
      </c>
      <c r="Q1546">
        <v>0</v>
      </c>
    </row>
    <row r="1547" spans="1:17" x14ac:dyDescent="0.3">
      <c r="A1547" t="s">
        <v>1555</v>
      </c>
      <c r="B1547" t="s">
        <v>802</v>
      </c>
      <c r="C1547" t="s">
        <v>23</v>
      </c>
      <c r="D1547" t="s">
        <v>23</v>
      </c>
      <c r="E1547" s="38">
        <v>42679</v>
      </c>
      <c r="F1547" t="s">
        <v>168</v>
      </c>
      <c r="G1547" t="s">
        <v>23</v>
      </c>
      <c r="H1547" t="s">
        <v>742</v>
      </c>
      <c r="I1547" t="s">
        <v>168</v>
      </c>
      <c r="J1547" t="b">
        <v>0</v>
      </c>
      <c r="K1547" t="b">
        <v>1</v>
      </c>
      <c r="L1547" t="b">
        <v>1</v>
      </c>
      <c r="N1547">
        <v>1</v>
      </c>
      <c r="O1547">
        <v>0</v>
      </c>
      <c r="P1547">
        <v>0</v>
      </c>
      <c r="Q1547">
        <v>0</v>
      </c>
    </row>
    <row r="1548" spans="1:17" x14ac:dyDescent="0.3">
      <c r="A1548" t="s">
        <v>643</v>
      </c>
      <c r="B1548" t="s">
        <v>95</v>
      </c>
      <c r="C1548" t="s">
        <v>23</v>
      </c>
      <c r="D1548" t="s">
        <v>23</v>
      </c>
      <c r="E1548" s="38">
        <v>42689</v>
      </c>
      <c r="F1548" t="s">
        <v>171</v>
      </c>
      <c r="G1548" t="s">
        <v>23</v>
      </c>
      <c r="H1548" t="s">
        <v>771</v>
      </c>
      <c r="I1548" t="s">
        <v>171</v>
      </c>
      <c r="J1548" t="b">
        <v>1</v>
      </c>
      <c r="K1548" t="b">
        <v>0</v>
      </c>
      <c r="L1548" t="b">
        <v>0</v>
      </c>
      <c r="M1548" s="38">
        <v>42689</v>
      </c>
      <c r="N1548">
        <v>0.5</v>
      </c>
      <c r="O1548">
        <v>1</v>
      </c>
      <c r="P1548">
        <v>0</v>
      </c>
      <c r="Q1548">
        <v>0</v>
      </c>
    </row>
    <row r="1549" spans="1:17" x14ac:dyDescent="0.3">
      <c r="A1549" t="s">
        <v>451</v>
      </c>
      <c r="B1549" t="s">
        <v>118</v>
      </c>
      <c r="C1549" t="s">
        <v>22</v>
      </c>
      <c r="D1549" t="s">
        <v>22</v>
      </c>
      <c r="E1549" s="38">
        <v>42686</v>
      </c>
      <c r="F1549" t="s">
        <v>172</v>
      </c>
      <c r="G1549" t="s">
        <v>22</v>
      </c>
      <c r="J1549" t="b">
        <v>1</v>
      </c>
      <c r="K1549" t="b">
        <v>1</v>
      </c>
      <c r="L1549" t="b">
        <v>1</v>
      </c>
      <c r="M1549" s="38">
        <v>42688</v>
      </c>
      <c r="N1549">
        <v>0.33</v>
      </c>
      <c r="O1549">
        <v>0</v>
      </c>
      <c r="P1549">
        <v>0</v>
      </c>
      <c r="Q1549">
        <v>0</v>
      </c>
    </row>
    <row r="1550" spans="1:17" x14ac:dyDescent="0.3">
      <c r="A1550" t="s">
        <v>722</v>
      </c>
      <c r="B1550" t="s">
        <v>54</v>
      </c>
      <c r="C1550" t="s">
        <v>22</v>
      </c>
      <c r="D1550" t="s">
        <v>26</v>
      </c>
      <c r="E1550" s="38">
        <v>42679</v>
      </c>
      <c r="H1550" t="s">
        <v>742</v>
      </c>
      <c r="I1550" t="s">
        <v>265</v>
      </c>
      <c r="J1550" t="b">
        <v>0</v>
      </c>
      <c r="K1550" t="b">
        <v>1</v>
      </c>
      <c r="L1550" t="b">
        <v>1</v>
      </c>
      <c r="M1550" s="38">
        <v>42679</v>
      </c>
      <c r="N1550">
        <v>0.25</v>
      </c>
      <c r="O1550">
        <v>0</v>
      </c>
      <c r="P1550">
        <v>0</v>
      </c>
      <c r="Q1550">
        <v>0</v>
      </c>
    </row>
    <row r="1551" spans="1:17" x14ac:dyDescent="0.3">
      <c r="A1551" t="s">
        <v>1556</v>
      </c>
      <c r="B1551" t="s">
        <v>95</v>
      </c>
      <c r="C1551" t="s">
        <v>23</v>
      </c>
      <c r="D1551" t="s">
        <v>23</v>
      </c>
      <c r="E1551" s="38">
        <v>42681</v>
      </c>
      <c r="F1551" t="s">
        <v>169</v>
      </c>
      <c r="G1551" t="s">
        <v>23</v>
      </c>
      <c r="J1551" t="b">
        <v>0</v>
      </c>
      <c r="K1551" t="b">
        <v>1</v>
      </c>
      <c r="L1551" t="b">
        <v>1</v>
      </c>
      <c r="M1551" s="38">
        <v>42653</v>
      </c>
      <c r="N1551">
        <v>1</v>
      </c>
      <c r="O1551">
        <v>0</v>
      </c>
      <c r="P1551">
        <v>0</v>
      </c>
      <c r="Q1551">
        <v>0</v>
      </c>
    </row>
    <row r="1552" spans="1:17" x14ac:dyDescent="0.3">
      <c r="A1552" t="s">
        <v>1557</v>
      </c>
      <c r="B1552" t="s">
        <v>95</v>
      </c>
      <c r="C1552" t="s">
        <v>23</v>
      </c>
      <c r="D1552" t="s">
        <v>23</v>
      </c>
      <c r="E1552" s="38">
        <v>42679</v>
      </c>
      <c r="F1552" t="s">
        <v>169</v>
      </c>
      <c r="G1552" t="s">
        <v>23</v>
      </c>
      <c r="H1552" t="s">
        <v>754</v>
      </c>
      <c r="I1552" t="s">
        <v>169</v>
      </c>
      <c r="J1552" t="b">
        <v>1</v>
      </c>
      <c r="K1552" t="b">
        <v>1</v>
      </c>
      <c r="L1552" t="b">
        <v>1</v>
      </c>
      <c r="N1552">
        <v>1</v>
      </c>
      <c r="O1552">
        <v>0</v>
      </c>
      <c r="P1552">
        <v>0</v>
      </c>
      <c r="Q1552">
        <v>0</v>
      </c>
    </row>
    <row r="1553" spans="1:17" x14ac:dyDescent="0.3">
      <c r="A1553" t="s">
        <v>1558</v>
      </c>
      <c r="D1553" t="s">
        <v>20</v>
      </c>
      <c r="E1553" s="38">
        <v>42675</v>
      </c>
      <c r="H1553" t="s">
        <v>756</v>
      </c>
      <c r="I1553" t="s">
        <v>265</v>
      </c>
      <c r="J1553" t="b">
        <v>0</v>
      </c>
      <c r="K1553" t="b">
        <v>1</v>
      </c>
      <c r="L1553" t="b">
        <v>0</v>
      </c>
      <c r="N1553">
        <v>1</v>
      </c>
      <c r="O1553">
        <v>0</v>
      </c>
      <c r="P1553">
        <v>0</v>
      </c>
      <c r="Q1553">
        <v>0</v>
      </c>
    </row>
    <row r="1554" spans="1:17" x14ac:dyDescent="0.3">
      <c r="A1554" t="s">
        <v>397</v>
      </c>
      <c r="D1554" t="s">
        <v>26</v>
      </c>
      <c r="E1554" s="38">
        <v>42689</v>
      </c>
      <c r="F1554" t="s">
        <v>146</v>
      </c>
      <c r="G1554" t="s">
        <v>26</v>
      </c>
      <c r="H1554" t="s">
        <v>742</v>
      </c>
      <c r="J1554" t="b">
        <v>0</v>
      </c>
      <c r="K1554" t="b">
        <v>1</v>
      </c>
      <c r="L1554" t="b">
        <v>1</v>
      </c>
      <c r="M1554" s="38">
        <v>42690</v>
      </c>
      <c r="N1554">
        <v>0.5</v>
      </c>
      <c r="O1554">
        <v>0</v>
      </c>
      <c r="P1554">
        <v>0</v>
      </c>
      <c r="Q1554">
        <v>0</v>
      </c>
    </row>
    <row r="1555" spans="1:17" x14ac:dyDescent="0.3">
      <c r="A1555" t="s">
        <v>1559</v>
      </c>
      <c r="B1555" t="s">
        <v>118</v>
      </c>
      <c r="C1555" t="s">
        <v>22</v>
      </c>
      <c r="D1555" t="s">
        <v>22</v>
      </c>
      <c r="E1555" s="38">
        <v>42690</v>
      </c>
      <c r="H1555" t="s">
        <v>756</v>
      </c>
      <c r="I1555" t="s">
        <v>265</v>
      </c>
      <c r="J1555" t="b">
        <v>0</v>
      </c>
      <c r="K1555" t="b">
        <v>1</v>
      </c>
      <c r="L1555" t="b">
        <v>0</v>
      </c>
      <c r="N1555">
        <v>1</v>
      </c>
      <c r="O1555">
        <v>0</v>
      </c>
      <c r="P1555">
        <v>0</v>
      </c>
      <c r="Q1555">
        <v>0</v>
      </c>
    </row>
    <row r="1556" spans="1:17" x14ac:dyDescent="0.3">
      <c r="A1556" t="s">
        <v>515</v>
      </c>
      <c r="B1556" t="s">
        <v>119</v>
      </c>
      <c r="C1556" t="s">
        <v>26</v>
      </c>
      <c r="D1556" t="s">
        <v>26</v>
      </c>
      <c r="E1556" s="38">
        <v>42669</v>
      </c>
      <c r="H1556" t="s">
        <v>742</v>
      </c>
      <c r="I1556" t="s">
        <v>302</v>
      </c>
      <c r="J1556" t="b">
        <v>0</v>
      </c>
      <c r="K1556" t="b">
        <v>1</v>
      </c>
      <c r="L1556" t="b">
        <v>1</v>
      </c>
      <c r="M1556" s="38">
        <v>42679</v>
      </c>
      <c r="N1556">
        <v>0.14000000000000001</v>
      </c>
      <c r="O1556">
        <v>0</v>
      </c>
      <c r="P1556">
        <v>0</v>
      </c>
      <c r="Q1556">
        <v>0</v>
      </c>
    </row>
    <row r="1557" spans="1:17" x14ac:dyDescent="0.3">
      <c r="A1557" t="s">
        <v>361</v>
      </c>
      <c r="B1557" t="s">
        <v>111</v>
      </c>
      <c r="C1557" t="s">
        <v>23</v>
      </c>
      <c r="D1557" t="s">
        <v>23</v>
      </c>
      <c r="E1557" s="38">
        <v>42688</v>
      </c>
      <c r="F1557" t="s">
        <v>171</v>
      </c>
      <c r="G1557" t="s">
        <v>23</v>
      </c>
      <c r="H1557" t="s">
        <v>750</v>
      </c>
      <c r="I1557" t="s">
        <v>171</v>
      </c>
      <c r="J1557" t="b">
        <v>0</v>
      </c>
      <c r="K1557" t="b">
        <v>0</v>
      </c>
      <c r="L1557" t="b">
        <v>0</v>
      </c>
      <c r="M1557" s="38">
        <v>42688</v>
      </c>
      <c r="N1557">
        <v>0.5</v>
      </c>
      <c r="O1557">
        <v>1</v>
      </c>
      <c r="P1557">
        <v>0</v>
      </c>
      <c r="Q1557">
        <v>1</v>
      </c>
    </row>
    <row r="1558" spans="1:17" x14ac:dyDescent="0.3">
      <c r="A1558" t="s">
        <v>543</v>
      </c>
      <c r="B1558" t="s">
        <v>120</v>
      </c>
      <c r="C1558" t="s">
        <v>23</v>
      </c>
      <c r="D1558" t="s">
        <v>23</v>
      </c>
      <c r="E1558" s="38">
        <v>42689</v>
      </c>
      <c r="F1558" t="s">
        <v>141</v>
      </c>
      <c r="G1558" t="s">
        <v>23</v>
      </c>
      <c r="H1558" t="s">
        <v>750</v>
      </c>
      <c r="I1558" t="s">
        <v>141</v>
      </c>
      <c r="J1558" t="b">
        <v>1</v>
      </c>
      <c r="K1558" t="b">
        <v>0</v>
      </c>
      <c r="L1558" t="b">
        <v>0</v>
      </c>
      <c r="M1558" s="38">
        <v>42689</v>
      </c>
      <c r="N1558">
        <v>0.33</v>
      </c>
      <c r="O1558">
        <v>1</v>
      </c>
      <c r="P1558">
        <v>0</v>
      </c>
      <c r="Q1558">
        <v>1</v>
      </c>
    </row>
    <row r="1559" spans="1:17" x14ac:dyDescent="0.3">
      <c r="A1559" t="s">
        <v>1560</v>
      </c>
      <c r="B1559" t="s">
        <v>108</v>
      </c>
      <c r="C1559" t="s">
        <v>20</v>
      </c>
      <c r="D1559" t="s">
        <v>20</v>
      </c>
      <c r="E1559" s="38">
        <v>42688</v>
      </c>
      <c r="F1559" t="s">
        <v>140</v>
      </c>
      <c r="G1559" t="s">
        <v>20</v>
      </c>
      <c r="H1559" t="s">
        <v>760</v>
      </c>
      <c r="I1559" t="s">
        <v>140</v>
      </c>
      <c r="J1559" t="b">
        <v>1</v>
      </c>
      <c r="K1559" t="b">
        <v>0</v>
      </c>
      <c r="L1559" t="b">
        <v>0</v>
      </c>
      <c r="N1559">
        <v>1</v>
      </c>
      <c r="O1559">
        <v>0</v>
      </c>
      <c r="P1559">
        <v>0</v>
      </c>
      <c r="Q1559">
        <v>0</v>
      </c>
    </row>
    <row r="1560" spans="1:17" x14ac:dyDescent="0.3">
      <c r="A1560" t="s">
        <v>1561</v>
      </c>
      <c r="B1560" t="s">
        <v>128</v>
      </c>
      <c r="C1560" t="s">
        <v>23</v>
      </c>
      <c r="D1560" t="s">
        <v>23</v>
      </c>
      <c r="E1560" s="38">
        <v>42688</v>
      </c>
      <c r="F1560" t="s">
        <v>169</v>
      </c>
      <c r="G1560" t="s">
        <v>23</v>
      </c>
      <c r="H1560" t="s">
        <v>760</v>
      </c>
      <c r="I1560" t="s">
        <v>169</v>
      </c>
      <c r="J1560" t="b">
        <v>0</v>
      </c>
      <c r="K1560" t="b">
        <v>0</v>
      </c>
      <c r="L1560" t="b">
        <v>0</v>
      </c>
      <c r="N1560">
        <v>1</v>
      </c>
      <c r="O1560">
        <v>0</v>
      </c>
      <c r="P1560">
        <v>0</v>
      </c>
      <c r="Q1560">
        <v>0</v>
      </c>
    </row>
    <row r="1561" spans="1:17" x14ac:dyDescent="0.3">
      <c r="A1561" t="s">
        <v>1137</v>
      </c>
      <c r="D1561" t="s">
        <v>22</v>
      </c>
      <c r="E1561" s="38">
        <v>42686</v>
      </c>
      <c r="F1561" t="s">
        <v>138</v>
      </c>
      <c r="G1561" t="s">
        <v>26</v>
      </c>
      <c r="J1561" t="b">
        <v>1</v>
      </c>
      <c r="K1561" t="b">
        <v>1</v>
      </c>
      <c r="L1561" t="b">
        <v>0</v>
      </c>
      <c r="N1561">
        <v>0.5</v>
      </c>
      <c r="O1561">
        <v>0</v>
      </c>
      <c r="P1561">
        <v>0</v>
      </c>
      <c r="Q1561">
        <v>0</v>
      </c>
    </row>
    <row r="1562" spans="1:17" x14ac:dyDescent="0.3">
      <c r="A1562" t="s">
        <v>511</v>
      </c>
      <c r="B1562" t="s">
        <v>68</v>
      </c>
      <c r="C1562" t="s">
        <v>25</v>
      </c>
      <c r="D1562" t="s">
        <v>25</v>
      </c>
      <c r="E1562" s="38">
        <v>42688</v>
      </c>
      <c r="F1562" t="s">
        <v>136</v>
      </c>
      <c r="G1562" t="s">
        <v>25</v>
      </c>
      <c r="H1562" t="s">
        <v>746</v>
      </c>
      <c r="I1562" t="s">
        <v>136</v>
      </c>
      <c r="J1562" t="b">
        <v>0</v>
      </c>
      <c r="K1562" t="b">
        <v>0</v>
      </c>
      <c r="L1562" t="b">
        <v>0</v>
      </c>
      <c r="M1562" s="38">
        <v>42688</v>
      </c>
      <c r="N1562">
        <v>0.33</v>
      </c>
      <c r="O1562">
        <v>1</v>
      </c>
      <c r="P1562">
        <v>1</v>
      </c>
      <c r="Q1562">
        <v>1</v>
      </c>
    </row>
    <row r="1563" spans="1:17" x14ac:dyDescent="0.3">
      <c r="A1563" t="s">
        <v>1562</v>
      </c>
      <c r="B1563" t="s">
        <v>57</v>
      </c>
      <c r="C1563" t="s">
        <v>25</v>
      </c>
      <c r="D1563" t="s">
        <v>25</v>
      </c>
      <c r="E1563" s="38">
        <v>42688</v>
      </c>
      <c r="F1563" t="s">
        <v>136</v>
      </c>
      <c r="G1563" t="s">
        <v>25</v>
      </c>
      <c r="H1563" t="s">
        <v>760</v>
      </c>
      <c r="I1563" t="s">
        <v>136</v>
      </c>
      <c r="J1563" t="b">
        <v>0</v>
      </c>
      <c r="K1563" t="b">
        <v>0</v>
      </c>
      <c r="L1563" t="b">
        <v>0</v>
      </c>
      <c r="N1563">
        <v>1</v>
      </c>
      <c r="O1563">
        <v>0</v>
      </c>
      <c r="P1563">
        <v>0</v>
      </c>
      <c r="Q156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Ambassadors - By Market</vt:lpstr>
      <vt:lpstr>Consultants - By Market</vt:lpstr>
      <vt:lpstr>CAD Specialist - By Market</vt:lpstr>
      <vt:lpstr>Ambassadors - By Rep</vt:lpstr>
      <vt:lpstr>Consultants - By Rep</vt:lpstr>
      <vt:lpstr>Employees - Raw</vt:lpstr>
      <vt:lpstr>Knocking Metrics - Raw</vt:lpstr>
      <vt:lpstr>Leads - Raw</vt:lpstr>
      <vt:lpstr>Sales Appointments - Raw</vt:lpstr>
      <vt:lpstr>CAD Appointments - Raw</vt:lpstr>
      <vt:lpstr>Opportunities - Raw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LS General 1</cp:lastModifiedBy>
  <dcterms:created xsi:type="dcterms:W3CDTF">2016-10-27T18:06:45Z</dcterms:created>
  <dcterms:modified xsi:type="dcterms:W3CDTF">2016-11-18T00:29:41Z</dcterms:modified>
</cp:coreProperties>
</file>