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_NIYUNGEKO\Desktop\Exo Data Mining\"/>
    </mc:Choice>
  </mc:AlternateContent>
  <bookViews>
    <workbookView minimized="1" xWindow="-120" yWindow="-120" windowWidth="20730" windowHeight="11160" firstSheet="6" activeTab="13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6" r:id="rId14"/>
    <sheet name="Sheet16" sheetId="17" r:id="rId15"/>
    <sheet name="Sheet17" sheetId="18" r:id="rId16"/>
    <sheet name="Sheet18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B3" i="19"/>
  <c r="B10" i="18"/>
  <c r="B9" i="18"/>
  <c r="A7" i="18"/>
  <c r="B6" i="18"/>
  <c r="B4" i="18"/>
  <c r="B3" i="18"/>
  <c r="B2" i="18"/>
  <c r="F27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" i="18"/>
  <c r="H11" i="17"/>
  <c r="H10" i="17"/>
  <c r="G8" i="17"/>
  <c r="H7" i="17"/>
  <c r="B11" i="17"/>
  <c r="B10" i="17"/>
  <c r="A8" i="17"/>
  <c r="B7" i="17"/>
  <c r="B4" i="17"/>
  <c r="B2" i="17"/>
  <c r="E28" i="17"/>
  <c r="B3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" i="17"/>
  <c r="B4" i="16"/>
  <c r="C3" i="16" s="1"/>
  <c r="I10" i="13"/>
  <c r="H10" i="12"/>
  <c r="G10" i="11"/>
  <c r="F10" i="10"/>
  <c r="E10" i="9"/>
  <c r="D10" i="8"/>
  <c r="C10" i="7"/>
  <c r="B10" i="6"/>
  <c r="A10" i="5"/>
  <c r="K10" i="5"/>
  <c r="S4" i="3"/>
  <c r="T4" i="3"/>
  <c r="U4" i="3"/>
  <c r="V4" i="3"/>
  <c r="W4" i="3"/>
  <c r="X4" i="3"/>
  <c r="Y4" i="3"/>
  <c r="Z4" i="3"/>
  <c r="S5" i="3"/>
  <c r="T5" i="3"/>
  <c r="U5" i="3"/>
  <c r="V5" i="3"/>
  <c r="W5" i="3"/>
  <c r="X5" i="3"/>
  <c r="Y5" i="3"/>
  <c r="Z5" i="3"/>
  <c r="S6" i="3"/>
  <c r="T6" i="3"/>
  <c r="U6" i="3"/>
  <c r="V6" i="3"/>
  <c r="W6" i="3"/>
  <c r="X6" i="3"/>
  <c r="Y6" i="3"/>
  <c r="Z6" i="3"/>
  <c r="S7" i="3"/>
  <c r="T7" i="3"/>
  <c r="U7" i="3"/>
  <c r="V7" i="3"/>
  <c r="W7" i="3"/>
  <c r="X7" i="3"/>
  <c r="Y7" i="3"/>
  <c r="Z7" i="3"/>
  <c r="S8" i="3"/>
  <c r="T8" i="3"/>
  <c r="U8" i="3"/>
  <c r="V8" i="3"/>
  <c r="W8" i="3"/>
  <c r="X8" i="3"/>
  <c r="Y8" i="3"/>
  <c r="Z8" i="3"/>
  <c r="S9" i="3"/>
  <c r="T9" i="3"/>
  <c r="U9" i="3"/>
  <c r="V9" i="3"/>
  <c r="W9" i="3"/>
  <c r="X9" i="3"/>
  <c r="Y9" i="3"/>
  <c r="Z9" i="3"/>
  <c r="S10" i="3"/>
  <c r="T10" i="3"/>
  <c r="U10" i="3"/>
  <c r="V10" i="3"/>
  <c r="W10" i="3"/>
  <c r="X10" i="3"/>
  <c r="Y10" i="3"/>
  <c r="Z10" i="3"/>
  <c r="S11" i="3"/>
  <c r="T11" i="3"/>
  <c r="U11" i="3"/>
  <c r="V11" i="3"/>
  <c r="W11" i="3"/>
  <c r="X11" i="3"/>
  <c r="Y11" i="3"/>
  <c r="Z11" i="3"/>
  <c r="S12" i="3"/>
  <c r="T12" i="3"/>
  <c r="U12" i="3"/>
  <c r="V12" i="3"/>
  <c r="W12" i="3"/>
  <c r="X12" i="3"/>
  <c r="Y12" i="3"/>
  <c r="Z12" i="3"/>
  <c r="S13" i="3"/>
  <c r="T13" i="3"/>
  <c r="U13" i="3"/>
  <c r="V13" i="3"/>
  <c r="W13" i="3"/>
  <c r="X13" i="3"/>
  <c r="Y13" i="3"/>
  <c r="Z13" i="3"/>
  <c r="S14" i="3"/>
  <c r="T14" i="3"/>
  <c r="U14" i="3"/>
  <c r="V14" i="3"/>
  <c r="W14" i="3"/>
  <c r="X14" i="3"/>
  <c r="Y14" i="3"/>
  <c r="Z14" i="3"/>
  <c r="S15" i="3"/>
  <c r="T15" i="3"/>
  <c r="U15" i="3"/>
  <c r="V15" i="3"/>
  <c r="W15" i="3"/>
  <c r="X15" i="3"/>
  <c r="Y15" i="3"/>
  <c r="Z15" i="3"/>
  <c r="S16" i="3"/>
  <c r="T16" i="3"/>
  <c r="U16" i="3"/>
  <c r="V16" i="3"/>
  <c r="W16" i="3"/>
  <c r="X16" i="3"/>
  <c r="Y16" i="3"/>
  <c r="Z16" i="3"/>
  <c r="S17" i="3"/>
  <c r="T17" i="3"/>
  <c r="U17" i="3"/>
  <c r="V17" i="3"/>
  <c r="W17" i="3"/>
  <c r="X17" i="3"/>
  <c r="Y17" i="3"/>
  <c r="Z17" i="3"/>
  <c r="S18" i="3"/>
  <c r="T18" i="3"/>
  <c r="U18" i="3"/>
  <c r="V18" i="3"/>
  <c r="W18" i="3"/>
  <c r="X18" i="3"/>
  <c r="Y18" i="3"/>
  <c r="Z18" i="3"/>
  <c r="S19" i="3"/>
  <c r="T19" i="3"/>
  <c r="U19" i="3"/>
  <c r="V19" i="3"/>
  <c r="W19" i="3"/>
  <c r="X19" i="3"/>
  <c r="Y19" i="3"/>
  <c r="Z19" i="3"/>
  <c r="S20" i="3"/>
  <c r="T20" i="3"/>
  <c r="U20" i="3"/>
  <c r="V20" i="3"/>
  <c r="W20" i="3"/>
  <c r="X20" i="3"/>
  <c r="Y20" i="3"/>
  <c r="Z20" i="3"/>
  <c r="S21" i="3"/>
  <c r="T21" i="3"/>
  <c r="U21" i="3"/>
  <c r="V21" i="3"/>
  <c r="W21" i="3"/>
  <c r="X21" i="3"/>
  <c r="Y21" i="3"/>
  <c r="Z21" i="3"/>
  <c r="S22" i="3"/>
  <c r="T22" i="3"/>
  <c r="U22" i="3"/>
  <c r="V22" i="3"/>
  <c r="W22" i="3"/>
  <c r="X22" i="3"/>
  <c r="Y22" i="3"/>
  <c r="Z22" i="3"/>
  <c r="S23" i="3"/>
  <c r="T23" i="3"/>
  <c r="U23" i="3"/>
  <c r="V23" i="3"/>
  <c r="W23" i="3"/>
  <c r="X23" i="3"/>
  <c r="Y23" i="3"/>
  <c r="Z23" i="3"/>
  <c r="S24" i="3"/>
  <c r="T24" i="3"/>
  <c r="U24" i="3"/>
  <c r="V24" i="3"/>
  <c r="W24" i="3"/>
  <c r="X24" i="3"/>
  <c r="Y24" i="3"/>
  <c r="Z24" i="3"/>
  <c r="S25" i="3"/>
  <c r="S27" i="3" s="1"/>
  <c r="K2" i="5" s="1"/>
  <c r="Z3" i="3"/>
  <c r="Y3" i="3"/>
  <c r="X3" i="3"/>
  <c r="W3" i="3"/>
  <c r="V3" i="3"/>
  <c r="U3" i="3"/>
  <c r="T3" i="3"/>
  <c r="Z2" i="3"/>
  <c r="Y2" i="3"/>
  <c r="X2" i="3"/>
  <c r="W2" i="3"/>
  <c r="V2" i="3"/>
  <c r="U2" i="3"/>
  <c r="T2" i="3"/>
  <c r="S3" i="3"/>
  <c r="S2" i="3"/>
  <c r="E27" i="3"/>
  <c r="C3" i="4" s="1"/>
  <c r="M27" i="3"/>
  <c r="G8" i="9" s="1"/>
  <c r="I3" i="3"/>
  <c r="J3" i="3"/>
  <c r="K3" i="3"/>
  <c r="L3" i="3"/>
  <c r="M3" i="3"/>
  <c r="N3" i="3"/>
  <c r="O3" i="3"/>
  <c r="P3" i="3"/>
  <c r="I4" i="3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13" i="3"/>
  <c r="J13" i="3"/>
  <c r="K13" i="3"/>
  <c r="L13" i="3"/>
  <c r="M13" i="3"/>
  <c r="N13" i="3"/>
  <c r="O13" i="3"/>
  <c r="P13" i="3"/>
  <c r="I14" i="3"/>
  <c r="J14" i="3"/>
  <c r="K14" i="3"/>
  <c r="L14" i="3"/>
  <c r="M14" i="3"/>
  <c r="N14" i="3"/>
  <c r="O14" i="3"/>
  <c r="P14" i="3"/>
  <c r="I15" i="3"/>
  <c r="J15" i="3"/>
  <c r="K15" i="3"/>
  <c r="L15" i="3"/>
  <c r="M15" i="3"/>
  <c r="N15" i="3"/>
  <c r="O15" i="3"/>
  <c r="P15" i="3"/>
  <c r="I16" i="3"/>
  <c r="J16" i="3"/>
  <c r="K16" i="3"/>
  <c r="L16" i="3"/>
  <c r="M16" i="3"/>
  <c r="N16" i="3"/>
  <c r="O16" i="3"/>
  <c r="P16" i="3"/>
  <c r="I17" i="3"/>
  <c r="J17" i="3"/>
  <c r="K17" i="3"/>
  <c r="L17" i="3"/>
  <c r="M17" i="3"/>
  <c r="N17" i="3"/>
  <c r="O17" i="3"/>
  <c r="P17" i="3"/>
  <c r="I18" i="3"/>
  <c r="J18" i="3"/>
  <c r="K18" i="3"/>
  <c r="L18" i="3"/>
  <c r="M18" i="3"/>
  <c r="N18" i="3"/>
  <c r="O18" i="3"/>
  <c r="P18" i="3"/>
  <c r="I19" i="3"/>
  <c r="J19" i="3"/>
  <c r="K19" i="3"/>
  <c r="L19" i="3"/>
  <c r="M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B11" i="16" s="1"/>
  <c r="J3" i="16" s="1"/>
  <c r="J25" i="3"/>
  <c r="K25" i="3"/>
  <c r="U25" i="3" s="1"/>
  <c r="U27" i="3" s="1"/>
  <c r="K4" i="5" s="1"/>
  <c r="L25" i="3"/>
  <c r="V25" i="3" s="1"/>
  <c r="V27" i="3" s="1"/>
  <c r="K5" i="5" s="1"/>
  <c r="M25" i="3"/>
  <c r="W25" i="3" s="1"/>
  <c r="W27" i="3" s="1"/>
  <c r="K6" i="5" s="1"/>
  <c r="N25" i="3"/>
  <c r="N27" i="3" s="1"/>
  <c r="O25" i="3"/>
  <c r="Y25" i="3" s="1"/>
  <c r="Y27" i="3" s="1"/>
  <c r="K8" i="5" s="1"/>
  <c r="P25" i="3"/>
  <c r="P2" i="3"/>
  <c r="O2" i="3"/>
  <c r="N2" i="3"/>
  <c r="M2" i="3"/>
  <c r="L2" i="3"/>
  <c r="K2" i="3"/>
  <c r="J2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7" i="3" s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7" i="3" s="1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7" i="3" s="1"/>
  <c r="C1" i="4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 s="1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R6" i="3" s="1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 s="1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 s="1"/>
  <c r="G2" i="5" s="1"/>
  <c r="G2" i="3"/>
  <c r="R29" i="2"/>
  <c r="J3" i="2" s="1"/>
  <c r="K3" i="2" s="1"/>
  <c r="B27" i="2"/>
  <c r="A27" i="2"/>
  <c r="C26" i="2"/>
  <c r="B26" i="2"/>
  <c r="A26" i="2"/>
  <c r="R28" i="2" s="1"/>
  <c r="J2" i="2" s="1"/>
  <c r="K25" i="2"/>
  <c r="J25" i="2"/>
  <c r="I25" i="2"/>
  <c r="H25" i="2"/>
  <c r="Z25" i="3" s="1"/>
  <c r="Z27" i="3" s="1"/>
  <c r="K9" i="5" s="1"/>
  <c r="F25" i="2"/>
  <c r="E25" i="2"/>
  <c r="D25" i="2"/>
  <c r="G25" i="2" s="1"/>
  <c r="J24" i="2"/>
  <c r="K24" i="2" s="1"/>
  <c r="I24" i="2"/>
  <c r="H24" i="2"/>
  <c r="F24" i="2"/>
  <c r="E24" i="2"/>
  <c r="D24" i="2"/>
  <c r="G24" i="2" s="1"/>
  <c r="J23" i="2"/>
  <c r="K23" i="2" s="1"/>
  <c r="I23" i="2"/>
  <c r="H23" i="2"/>
  <c r="F23" i="2"/>
  <c r="E23" i="2"/>
  <c r="D23" i="2"/>
  <c r="G23" i="2" s="1"/>
  <c r="J22" i="2"/>
  <c r="K22" i="2" s="1"/>
  <c r="I22" i="2"/>
  <c r="H22" i="2"/>
  <c r="F22" i="2"/>
  <c r="E22" i="2"/>
  <c r="D22" i="2"/>
  <c r="G22" i="2" s="1"/>
  <c r="J21" i="2"/>
  <c r="K21" i="2" s="1"/>
  <c r="I21" i="2"/>
  <c r="H21" i="2"/>
  <c r="F21" i="2"/>
  <c r="E21" i="2"/>
  <c r="D21" i="2"/>
  <c r="G21" i="2" s="1"/>
  <c r="J20" i="2"/>
  <c r="K20" i="2" s="1"/>
  <c r="I20" i="2"/>
  <c r="H20" i="2"/>
  <c r="F20" i="2"/>
  <c r="E20" i="2"/>
  <c r="D20" i="2"/>
  <c r="G20" i="2" s="1"/>
  <c r="S19" i="2"/>
  <c r="Q19" i="2"/>
  <c r="O19" i="2"/>
  <c r="N19" i="2"/>
  <c r="J19" i="2"/>
  <c r="K19" i="2" s="1"/>
  <c r="I19" i="2"/>
  <c r="H19" i="2"/>
  <c r="F19" i="2"/>
  <c r="E19" i="2"/>
  <c r="D19" i="2"/>
  <c r="G19" i="2" s="1"/>
  <c r="S18" i="2"/>
  <c r="Q18" i="2"/>
  <c r="O18" i="2"/>
  <c r="N18" i="2"/>
  <c r="J18" i="2"/>
  <c r="K18" i="2" s="1"/>
  <c r="I18" i="2"/>
  <c r="H18" i="2"/>
  <c r="F18" i="2"/>
  <c r="E18" i="2"/>
  <c r="D18" i="2"/>
  <c r="G18" i="2" s="1"/>
  <c r="S17" i="2"/>
  <c r="Q17" i="2"/>
  <c r="O17" i="2"/>
  <c r="N17" i="2"/>
  <c r="J17" i="2"/>
  <c r="K17" i="2" s="1"/>
  <c r="I17" i="2"/>
  <c r="H17" i="2"/>
  <c r="F17" i="2"/>
  <c r="E17" i="2"/>
  <c r="D17" i="2"/>
  <c r="G17" i="2" s="1"/>
  <c r="J16" i="2"/>
  <c r="K16" i="2" s="1"/>
  <c r="I16" i="2"/>
  <c r="H16" i="2"/>
  <c r="F16" i="2"/>
  <c r="E16" i="2"/>
  <c r="D16" i="2"/>
  <c r="G16" i="2" s="1"/>
  <c r="J15" i="2"/>
  <c r="K15" i="2" s="1"/>
  <c r="I15" i="2"/>
  <c r="H15" i="2"/>
  <c r="F15" i="2"/>
  <c r="E15" i="2"/>
  <c r="D15" i="2"/>
  <c r="G15" i="2" s="1"/>
  <c r="J14" i="2"/>
  <c r="K14" i="2" s="1"/>
  <c r="I14" i="2"/>
  <c r="H14" i="2"/>
  <c r="F14" i="2"/>
  <c r="E14" i="2"/>
  <c r="D14" i="2"/>
  <c r="G14" i="2" s="1"/>
  <c r="J13" i="2"/>
  <c r="K13" i="2" s="1"/>
  <c r="I13" i="2"/>
  <c r="H13" i="2"/>
  <c r="F13" i="2"/>
  <c r="E13" i="2"/>
  <c r="D13" i="2"/>
  <c r="G13" i="2" s="1"/>
  <c r="N12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P10" i="2"/>
  <c r="R19" i="2" s="1"/>
  <c r="J10" i="2"/>
  <c r="K10" i="2" s="1"/>
  <c r="I10" i="2"/>
  <c r="H10" i="2"/>
  <c r="F10" i="2"/>
  <c r="E10" i="2"/>
  <c r="D10" i="2"/>
  <c r="G10" i="2" s="1"/>
  <c r="K9" i="2"/>
  <c r="J9" i="2"/>
  <c r="I9" i="2"/>
  <c r="H9" i="2"/>
  <c r="G9" i="2"/>
  <c r="F9" i="2"/>
  <c r="E9" i="2"/>
  <c r="D9" i="2"/>
  <c r="J8" i="2"/>
  <c r="K8" i="2" s="1"/>
  <c r="I8" i="2"/>
  <c r="H8" i="2"/>
  <c r="F8" i="2"/>
  <c r="E8" i="2"/>
  <c r="D8" i="2"/>
  <c r="G8" i="2" s="1"/>
  <c r="J7" i="2"/>
  <c r="K7" i="2" s="1"/>
  <c r="I7" i="2"/>
  <c r="H7" i="2"/>
  <c r="F7" i="2"/>
  <c r="E7" i="2"/>
  <c r="D7" i="2"/>
  <c r="G7" i="2" s="1"/>
  <c r="J6" i="2"/>
  <c r="K6" i="2" s="1"/>
  <c r="I6" i="2"/>
  <c r="H6" i="2"/>
  <c r="F6" i="2"/>
  <c r="E6" i="2"/>
  <c r="D6" i="2"/>
  <c r="G6" i="2" s="1"/>
  <c r="J5" i="2"/>
  <c r="K5" i="2" s="1"/>
  <c r="I5" i="2"/>
  <c r="H5" i="2"/>
  <c r="F5" i="2"/>
  <c r="E5" i="2"/>
  <c r="D5" i="2"/>
  <c r="G5" i="2" s="1"/>
  <c r="J4" i="2"/>
  <c r="K4" i="2" s="1"/>
  <c r="I4" i="2"/>
  <c r="H4" i="2"/>
  <c r="F4" i="2"/>
  <c r="E4" i="2"/>
  <c r="D4" i="2"/>
  <c r="G4" i="2" s="1"/>
  <c r="Q3" i="2"/>
  <c r="I3" i="2"/>
  <c r="H3" i="2"/>
  <c r="G3" i="2"/>
  <c r="F3" i="2"/>
  <c r="E3" i="2"/>
  <c r="D3" i="2"/>
  <c r="I2" i="2"/>
  <c r="I26" i="2" s="1"/>
  <c r="H2" i="2"/>
  <c r="G2" i="2"/>
  <c r="F2" i="2"/>
  <c r="E2" i="2"/>
  <c r="E26" i="2" s="1"/>
  <c r="D2" i="2"/>
  <c r="B5" i="17" l="1"/>
  <c r="H6" i="4"/>
  <c r="K27" i="3"/>
  <c r="I4" i="5" s="1"/>
  <c r="E2" i="7"/>
  <c r="E10" i="5"/>
  <c r="A27" i="3"/>
  <c r="I27" i="3"/>
  <c r="E2" i="5"/>
  <c r="O27" i="3"/>
  <c r="I8" i="5" s="1"/>
  <c r="D2" i="4"/>
  <c r="G8" i="6"/>
  <c r="A3" i="13"/>
  <c r="A3" i="12"/>
  <c r="A3" i="11"/>
  <c r="A3" i="10"/>
  <c r="A3" i="9"/>
  <c r="B2" i="13"/>
  <c r="B2" i="12"/>
  <c r="A3" i="8"/>
  <c r="B2" i="11"/>
  <c r="B2" i="9"/>
  <c r="A3" i="6"/>
  <c r="B2" i="7"/>
  <c r="B2" i="10"/>
  <c r="B2" i="8"/>
  <c r="A3" i="7"/>
  <c r="B2" i="5"/>
  <c r="A2" i="4"/>
  <c r="B1" i="4"/>
  <c r="H8" i="12"/>
  <c r="F8" i="10"/>
  <c r="I8" i="13"/>
  <c r="G8" i="11"/>
  <c r="E8" i="9"/>
  <c r="B8" i="6"/>
  <c r="D8" i="8"/>
  <c r="C8" i="7"/>
  <c r="A8" i="5"/>
  <c r="H9" i="12"/>
  <c r="F9" i="10"/>
  <c r="I9" i="13"/>
  <c r="G9" i="11"/>
  <c r="E9" i="9"/>
  <c r="D9" i="8"/>
  <c r="C9" i="7"/>
  <c r="A9" i="5"/>
  <c r="B9" i="6"/>
  <c r="F10" i="13"/>
  <c r="H8" i="13"/>
  <c r="G9" i="13"/>
  <c r="G9" i="12"/>
  <c r="H8" i="11"/>
  <c r="F10" i="12"/>
  <c r="F10" i="11"/>
  <c r="F10" i="9"/>
  <c r="H8" i="8"/>
  <c r="F10" i="7"/>
  <c r="I7" i="10"/>
  <c r="I7" i="9"/>
  <c r="H8" i="10"/>
  <c r="H8" i="9"/>
  <c r="F10" i="8"/>
  <c r="I7" i="12"/>
  <c r="G9" i="8"/>
  <c r="H8" i="7"/>
  <c r="F10" i="6"/>
  <c r="H8" i="5"/>
  <c r="I7" i="11"/>
  <c r="G9" i="9"/>
  <c r="G9" i="7"/>
  <c r="I7" i="6"/>
  <c r="H8" i="6"/>
  <c r="F10" i="5"/>
  <c r="G9" i="10"/>
  <c r="I7" i="8"/>
  <c r="I7" i="7"/>
  <c r="F9" i="4"/>
  <c r="I6" i="4"/>
  <c r="H7" i="4"/>
  <c r="G9" i="6"/>
  <c r="I7" i="5"/>
  <c r="G9" i="5"/>
  <c r="G8" i="4"/>
  <c r="I2" i="13"/>
  <c r="G2" i="11"/>
  <c r="E2" i="9"/>
  <c r="H2" i="12"/>
  <c r="F2" i="10"/>
  <c r="C2" i="7"/>
  <c r="D2" i="8"/>
  <c r="B2" i="6"/>
  <c r="A2" i="5"/>
  <c r="H5" i="12"/>
  <c r="F5" i="10"/>
  <c r="I5" i="13"/>
  <c r="G5" i="11"/>
  <c r="E5" i="9"/>
  <c r="D5" i="8"/>
  <c r="C5" i="7"/>
  <c r="A5" i="5"/>
  <c r="B5" i="6"/>
  <c r="B8" i="13"/>
  <c r="A9" i="13"/>
  <c r="E5" i="13"/>
  <c r="A9" i="12"/>
  <c r="E5" i="12"/>
  <c r="A9" i="11"/>
  <c r="E5" i="11"/>
  <c r="D6" i="13"/>
  <c r="C7" i="13"/>
  <c r="G3" i="13"/>
  <c r="C7" i="12"/>
  <c r="G3" i="12"/>
  <c r="C7" i="11"/>
  <c r="F4" i="13"/>
  <c r="F4" i="12"/>
  <c r="F4" i="11"/>
  <c r="A9" i="10"/>
  <c r="E5" i="10"/>
  <c r="A9" i="9"/>
  <c r="F4" i="9"/>
  <c r="C7" i="8"/>
  <c r="H2" i="8"/>
  <c r="D6" i="12"/>
  <c r="D6" i="11"/>
  <c r="D6" i="10"/>
  <c r="D6" i="9"/>
  <c r="B8" i="12"/>
  <c r="B8" i="11"/>
  <c r="H2" i="11"/>
  <c r="C7" i="10"/>
  <c r="H2" i="10"/>
  <c r="C7" i="9"/>
  <c r="H2" i="9"/>
  <c r="A9" i="8"/>
  <c r="F4" i="8"/>
  <c r="H2" i="13"/>
  <c r="B8" i="9"/>
  <c r="G3" i="8"/>
  <c r="D6" i="7"/>
  <c r="H2" i="7"/>
  <c r="A9" i="6"/>
  <c r="F4" i="6"/>
  <c r="D6" i="5"/>
  <c r="H2" i="5"/>
  <c r="G3" i="9"/>
  <c r="E5" i="8"/>
  <c r="B8" i="7"/>
  <c r="G3" i="7"/>
  <c r="E5" i="6"/>
  <c r="B8" i="10"/>
  <c r="B8" i="8"/>
  <c r="A9" i="7"/>
  <c r="F4" i="7"/>
  <c r="D6" i="6"/>
  <c r="H2" i="6"/>
  <c r="B8" i="5"/>
  <c r="F4" i="5"/>
  <c r="C7" i="5"/>
  <c r="B7" i="4"/>
  <c r="E4" i="4"/>
  <c r="A8" i="4"/>
  <c r="F3" i="4"/>
  <c r="D5" i="4"/>
  <c r="H1" i="4"/>
  <c r="E5" i="7"/>
  <c r="G3" i="6"/>
  <c r="C7" i="6"/>
  <c r="G3" i="5"/>
  <c r="C6" i="4"/>
  <c r="G2" i="4"/>
  <c r="G3" i="10"/>
  <c r="E5" i="5"/>
  <c r="A5" i="13"/>
  <c r="A5" i="12"/>
  <c r="A5" i="11"/>
  <c r="C3" i="13"/>
  <c r="C3" i="12"/>
  <c r="A5" i="10"/>
  <c r="A5" i="9"/>
  <c r="C3" i="8"/>
  <c r="D2" i="13"/>
  <c r="D2" i="12"/>
  <c r="D2" i="11"/>
  <c r="D2" i="10"/>
  <c r="D2" i="9"/>
  <c r="B4" i="13"/>
  <c r="B4" i="12"/>
  <c r="B4" i="11"/>
  <c r="C3" i="11"/>
  <c r="C3" i="10"/>
  <c r="C3" i="9"/>
  <c r="A5" i="8"/>
  <c r="B4" i="9"/>
  <c r="D2" i="7"/>
  <c r="A5" i="6"/>
  <c r="D2" i="5"/>
  <c r="B4" i="7"/>
  <c r="B4" i="10"/>
  <c r="B4" i="8"/>
  <c r="A5" i="7"/>
  <c r="D2" i="6"/>
  <c r="B4" i="5"/>
  <c r="C3" i="5"/>
  <c r="A4" i="4"/>
  <c r="B3" i="4"/>
  <c r="D1" i="4"/>
  <c r="C3" i="6"/>
  <c r="C2" i="4"/>
  <c r="B6" i="13"/>
  <c r="A7" i="13"/>
  <c r="E3" i="13"/>
  <c r="A7" i="12"/>
  <c r="E3" i="12"/>
  <c r="A7" i="11"/>
  <c r="E3" i="11"/>
  <c r="C5" i="13"/>
  <c r="C5" i="12"/>
  <c r="C5" i="11"/>
  <c r="F2" i="13"/>
  <c r="F2" i="12"/>
  <c r="A7" i="10"/>
  <c r="E3" i="10"/>
  <c r="A7" i="9"/>
  <c r="F2" i="9"/>
  <c r="C5" i="8"/>
  <c r="D4" i="13"/>
  <c r="D4" i="12"/>
  <c r="D4" i="11"/>
  <c r="D4" i="10"/>
  <c r="D4" i="9"/>
  <c r="B6" i="12"/>
  <c r="B6" i="11"/>
  <c r="C5" i="10"/>
  <c r="C5" i="9"/>
  <c r="A7" i="8"/>
  <c r="F2" i="8"/>
  <c r="B6" i="9"/>
  <c r="D4" i="7"/>
  <c r="A7" i="6"/>
  <c r="F2" i="6"/>
  <c r="D4" i="5"/>
  <c r="E3" i="8"/>
  <c r="B6" i="7"/>
  <c r="E3" i="6"/>
  <c r="B6" i="10"/>
  <c r="B6" i="8"/>
  <c r="A7" i="7"/>
  <c r="F2" i="7"/>
  <c r="D4" i="6"/>
  <c r="B6" i="5"/>
  <c r="F2" i="5"/>
  <c r="C5" i="5"/>
  <c r="B5" i="4"/>
  <c r="E2" i="4"/>
  <c r="A6" i="4"/>
  <c r="F1" i="4"/>
  <c r="D3" i="4"/>
  <c r="E3" i="7"/>
  <c r="C5" i="6"/>
  <c r="C4" i="4"/>
  <c r="F2" i="11"/>
  <c r="E3" i="5"/>
  <c r="H4" i="12"/>
  <c r="F4" i="10"/>
  <c r="I4" i="13"/>
  <c r="G4" i="11"/>
  <c r="E4" i="9"/>
  <c r="C4" i="7"/>
  <c r="D4" i="8"/>
  <c r="B4" i="6"/>
  <c r="A4" i="5"/>
  <c r="I6" i="13"/>
  <c r="G6" i="11"/>
  <c r="E6" i="9"/>
  <c r="H6" i="12"/>
  <c r="F6" i="10"/>
  <c r="D6" i="8"/>
  <c r="C6" i="7"/>
  <c r="B6" i="6"/>
  <c r="A6" i="5"/>
  <c r="B10" i="16"/>
  <c r="I3" i="16" s="1"/>
  <c r="J10" i="16"/>
  <c r="I11" i="16" s="1"/>
  <c r="E4" i="5"/>
  <c r="E8" i="5"/>
  <c r="G2" i="6"/>
  <c r="G6" i="6"/>
  <c r="G10" i="6"/>
  <c r="E4" i="7"/>
  <c r="E8" i="7"/>
  <c r="I4" i="8"/>
  <c r="I8" i="8"/>
  <c r="I8" i="12"/>
  <c r="F26" i="2"/>
  <c r="I7" i="16"/>
  <c r="F10" i="16" s="1"/>
  <c r="H7" i="16"/>
  <c r="F9" i="16" s="1"/>
  <c r="G7" i="16"/>
  <c r="F8" i="16" s="1"/>
  <c r="J7" i="16"/>
  <c r="F11" i="16" s="1"/>
  <c r="B7" i="16"/>
  <c r="F3" i="16" s="1"/>
  <c r="J27" i="3"/>
  <c r="G1" i="4"/>
  <c r="G3" i="4"/>
  <c r="G5" i="4"/>
  <c r="C5" i="4"/>
  <c r="G7" i="4"/>
  <c r="C7" i="4"/>
  <c r="I5" i="4"/>
  <c r="I1" i="4"/>
  <c r="G9" i="4"/>
  <c r="C9" i="4"/>
  <c r="G4" i="5"/>
  <c r="G6" i="5"/>
  <c r="G8" i="5"/>
  <c r="G10" i="5"/>
  <c r="I2" i="7"/>
  <c r="I4" i="7"/>
  <c r="I6" i="7"/>
  <c r="I8" i="7"/>
  <c r="G6" i="9"/>
  <c r="H3" i="13"/>
  <c r="I10" i="10"/>
  <c r="I10" i="9"/>
  <c r="I10" i="8"/>
  <c r="I10" i="7"/>
  <c r="I10" i="12"/>
  <c r="I10" i="6"/>
  <c r="I10" i="11"/>
  <c r="I2" i="5"/>
  <c r="I6" i="5"/>
  <c r="I10" i="5"/>
  <c r="I6" i="8"/>
  <c r="J6" i="16"/>
  <c r="E11" i="16" s="1"/>
  <c r="F6" i="16"/>
  <c r="E7" i="16" s="1"/>
  <c r="B6" i="16"/>
  <c r="E3" i="16" s="1"/>
  <c r="I6" i="16"/>
  <c r="E10" i="16" s="1"/>
  <c r="H6" i="16"/>
  <c r="E9" i="16" s="1"/>
  <c r="G6" i="16"/>
  <c r="E8" i="16" s="1"/>
  <c r="H9" i="13"/>
  <c r="G10" i="13"/>
  <c r="G10" i="12"/>
  <c r="H9" i="11"/>
  <c r="H9" i="8"/>
  <c r="I8" i="10"/>
  <c r="I8" i="9"/>
  <c r="G10" i="8"/>
  <c r="H9" i="10"/>
  <c r="H9" i="9"/>
  <c r="H9" i="7"/>
  <c r="I8" i="11"/>
  <c r="H9" i="5"/>
  <c r="G10" i="10"/>
  <c r="G10" i="7"/>
  <c r="I8" i="6"/>
  <c r="H9" i="6"/>
  <c r="F7" i="13"/>
  <c r="E8" i="13"/>
  <c r="E8" i="12"/>
  <c r="E8" i="11"/>
  <c r="D9" i="13"/>
  <c r="H5" i="13"/>
  <c r="C10" i="13"/>
  <c r="G6" i="13"/>
  <c r="C10" i="12"/>
  <c r="G6" i="12"/>
  <c r="C10" i="11"/>
  <c r="H5" i="11"/>
  <c r="F7" i="12"/>
  <c r="F7" i="11"/>
  <c r="E8" i="10"/>
  <c r="F7" i="9"/>
  <c r="C10" i="8"/>
  <c r="H5" i="8"/>
  <c r="D9" i="12"/>
  <c r="D9" i="11"/>
  <c r="D9" i="10"/>
  <c r="I4" i="10"/>
  <c r="D9" i="9"/>
  <c r="I4" i="9"/>
  <c r="C10" i="10"/>
  <c r="H5" i="10"/>
  <c r="C10" i="9"/>
  <c r="H5" i="9"/>
  <c r="F7" i="8"/>
  <c r="I4" i="11"/>
  <c r="G6" i="8"/>
  <c r="D9" i="7"/>
  <c r="H5" i="7"/>
  <c r="F7" i="6"/>
  <c r="D9" i="5"/>
  <c r="H5" i="5"/>
  <c r="G6" i="10"/>
  <c r="E8" i="8"/>
  <c r="G6" i="7"/>
  <c r="E8" i="6"/>
  <c r="I4" i="6"/>
  <c r="F7" i="7"/>
  <c r="D9" i="6"/>
  <c r="H5" i="6"/>
  <c r="F7" i="5"/>
  <c r="B7" i="13"/>
  <c r="A8" i="13"/>
  <c r="E4" i="13"/>
  <c r="A8" i="12"/>
  <c r="E4" i="12"/>
  <c r="A8" i="11"/>
  <c r="E4" i="11"/>
  <c r="C6" i="13"/>
  <c r="G2" i="13"/>
  <c r="C6" i="12"/>
  <c r="G2" i="12"/>
  <c r="C6" i="11"/>
  <c r="F3" i="13"/>
  <c r="F3" i="12"/>
  <c r="F3" i="11"/>
  <c r="A8" i="10"/>
  <c r="E4" i="10"/>
  <c r="A8" i="9"/>
  <c r="F3" i="9"/>
  <c r="C6" i="8"/>
  <c r="D5" i="12"/>
  <c r="D5" i="11"/>
  <c r="D5" i="10"/>
  <c r="D5" i="9"/>
  <c r="D5" i="13"/>
  <c r="B7" i="12"/>
  <c r="B7" i="11"/>
  <c r="C6" i="10"/>
  <c r="C6" i="9"/>
  <c r="A8" i="8"/>
  <c r="F3" i="8"/>
  <c r="B7" i="10"/>
  <c r="G2" i="8"/>
  <c r="D5" i="7"/>
  <c r="A8" i="6"/>
  <c r="F3" i="6"/>
  <c r="D5" i="5"/>
  <c r="G2" i="10"/>
  <c r="E4" i="8"/>
  <c r="B7" i="7"/>
  <c r="G2" i="7"/>
  <c r="E4" i="6"/>
  <c r="B7" i="9"/>
  <c r="B7" i="8"/>
  <c r="A8" i="7"/>
  <c r="F3" i="7"/>
  <c r="D5" i="6"/>
  <c r="B7" i="5"/>
  <c r="F3" i="5"/>
  <c r="A4" i="13"/>
  <c r="A4" i="12"/>
  <c r="A4" i="11"/>
  <c r="C2" i="13"/>
  <c r="C2" i="12"/>
  <c r="A4" i="10"/>
  <c r="A4" i="9"/>
  <c r="C2" i="8"/>
  <c r="B3" i="13"/>
  <c r="B3" i="12"/>
  <c r="C2" i="11"/>
  <c r="C2" i="10"/>
  <c r="C2" i="9"/>
  <c r="A4" i="8"/>
  <c r="B3" i="10"/>
  <c r="A4" i="6"/>
  <c r="B3" i="7"/>
  <c r="B3" i="11"/>
  <c r="B3" i="9"/>
  <c r="B3" i="8"/>
  <c r="A4" i="7"/>
  <c r="B3" i="5"/>
  <c r="H4" i="4"/>
  <c r="D4" i="4"/>
  <c r="H8" i="4"/>
  <c r="D8" i="4"/>
  <c r="J4" i="16"/>
  <c r="C11" i="16" s="1"/>
  <c r="F4" i="16"/>
  <c r="C7" i="16"/>
  <c r="I4" i="16"/>
  <c r="C10" i="16" s="1"/>
  <c r="E4" i="16"/>
  <c r="C6" i="16"/>
  <c r="H4" i="16"/>
  <c r="C9" i="16" s="1"/>
  <c r="D4" i="16"/>
  <c r="C5" i="16"/>
  <c r="G4" i="16"/>
  <c r="C8" i="16" s="1"/>
  <c r="J8" i="16"/>
  <c r="G11" i="16" s="1"/>
  <c r="I8" i="16"/>
  <c r="G10" i="16" s="1"/>
  <c r="H8" i="16"/>
  <c r="G9" i="16" s="1"/>
  <c r="B8" i="16"/>
  <c r="G3" i="16" s="1"/>
  <c r="A2" i="13"/>
  <c r="A2" i="12"/>
  <c r="A2" i="11"/>
  <c r="A2" i="10"/>
  <c r="A2" i="9"/>
  <c r="A2" i="8"/>
  <c r="A2" i="6"/>
  <c r="A2" i="7"/>
  <c r="F9" i="13"/>
  <c r="E10" i="13"/>
  <c r="E10" i="12"/>
  <c r="E10" i="11"/>
  <c r="H7" i="13"/>
  <c r="G8" i="13"/>
  <c r="G8" i="12"/>
  <c r="H7" i="11"/>
  <c r="F9" i="12"/>
  <c r="F9" i="11"/>
  <c r="E10" i="10"/>
  <c r="F9" i="9"/>
  <c r="H7" i="8"/>
  <c r="I6" i="10"/>
  <c r="I6" i="9"/>
  <c r="H7" i="10"/>
  <c r="H7" i="9"/>
  <c r="F9" i="8"/>
  <c r="G8" i="8"/>
  <c r="H7" i="7"/>
  <c r="F9" i="6"/>
  <c r="H7" i="5"/>
  <c r="I6" i="12"/>
  <c r="G8" i="10"/>
  <c r="E10" i="8"/>
  <c r="G8" i="7"/>
  <c r="E10" i="6"/>
  <c r="I6" i="6"/>
  <c r="I6" i="11"/>
  <c r="E10" i="7"/>
  <c r="F9" i="7"/>
  <c r="H7" i="6"/>
  <c r="F9" i="5"/>
  <c r="B9" i="13"/>
  <c r="F5" i="13"/>
  <c r="A10" i="13"/>
  <c r="E6" i="13"/>
  <c r="A10" i="12"/>
  <c r="E6" i="12"/>
  <c r="A10" i="11"/>
  <c r="E6" i="11"/>
  <c r="D7" i="13"/>
  <c r="C8" i="13"/>
  <c r="G4" i="13"/>
  <c r="C8" i="12"/>
  <c r="G4" i="12"/>
  <c r="C8" i="11"/>
  <c r="H3" i="11"/>
  <c r="F5" i="12"/>
  <c r="F5" i="11"/>
  <c r="A10" i="10"/>
  <c r="E6" i="10"/>
  <c r="A10" i="9"/>
  <c r="F5" i="9"/>
  <c r="C8" i="8"/>
  <c r="H3" i="8"/>
  <c r="A10" i="7"/>
  <c r="D7" i="12"/>
  <c r="D7" i="11"/>
  <c r="I2" i="11"/>
  <c r="D7" i="10"/>
  <c r="I2" i="10"/>
  <c r="D7" i="9"/>
  <c r="I2" i="9"/>
  <c r="B9" i="12"/>
  <c r="B9" i="11"/>
  <c r="C8" i="10"/>
  <c r="H3" i="10"/>
  <c r="C8" i="9"/>
  <c r="H3" i="9"/>
  <c r="A10" i="8"/>
  <c r="F5" i="8"/>
  <c r="B9" i="10"/>
  <c r="G4" i="8"/>
  <c r="D7" i="7"/>
  <c r="H3" i="7"/>
  <c r="A10" i="6"/>
  <c r="F5" i="6"/>
  <c r="D7" i="5"/>
  <c r="H3" i="5"/>
  <c r="I2" i="12"/>
  <c r="G4" i="10"/>
  <c r="E6" i="8"/>
  <c r="B9" i="7"/>
  <c r="G4" i="7"/>
  <c r="E6" i="6"/>
  <c r="I2" i="6"/>
  <c r="B9" i="9"/>
  <c r="B9" i="8"/>
  <c r="F5" i="7"/>
  <c r="D7" i="6"/>
  <c r="H3" i="6"/>
  <c r="B9" i="5"/>
  <c r="F5" i="5"/>
  <c r="B5" i="13"/>
  <c r="A6" i="13"/>
  <c r="E2" i="13"/>
  <c r="A6" i="12"/>
  <c r="E2" i="12"/>
  <c r="A6" i="11"/>
  <c r="C4" i="13"/>
  <c r="C4" i="12"/>
  <c r="C4" i="11"/>
  <c r="E2" i="11"/>
  <c r="A6" i="10"/>
  <c r="E2" i="10"/>
  <c r="A6" i="9"/>
  <c r="C4" i="8"/>
  <c r="D3" i="13"/>
  <c r="D3" i="12"/>
  <c r="D3" i="11"/>
  <c r="D3" i="10"/>
  <c r="D3" i="9"/>
  <c r="B5" i="12"/>
  <c r="B5" i="11"/>
  <c r="C4" i="10"/>
  <c r="C4" i="9"/>
  <c r="A6" i="8"/>
  <c r="B5" i="10"/>
  <c r="D3" i="7"/>
  <c r="A6" i="6"/>
  <c r="D3" i="5"/>
  <c r="E2" i="8"/>
  <c r="B5" i="7"/>
  <c r="E2" i="6"/>
  <c r="B5" i="9"/>
  <c r="B5" i="8"/>
  <c r="A6" i="7"/>
  <c r="D3" i="6"/>
  <c r="B5" i="5"/>
  <c r="A1" i="4"/>
  <c r="B2" i="4"/>
  <c r="F2" i="4"/>
  <c r="F4" i="4"/>
  <c r="A5" i="4"/>
  <c r="F6" i="4"/>
  <c r="A7" i="4"/>
  <c r="F8" i="4"/>
  <c r="A9" i="4"/>
  <c r="D26" i="2"/>
  <c r="H26" i="2"/>
  <c r="P9" i="2" s="1"/>
  <c r="I5" i="16"/>
  <c r="D10" i="16" s="1"/>
  <c r="E5" i="16"/>
  <c r="D6" i="16" s="1"/>
  <c r="H5" i="16"/>
  <c r="D9" i="16" s="1"/>
  <c r="B5" i="16"/>
  <c r="D3" i="16" s="1"/>
  <c r="G5" i="16"/>
  <c r="J5" i="16"/>
  <c r="D11" i="16" s="1"/>
  <c r="F5" i="16"/>
  <c r="D7" i="16" s="1"/>
  <c r="B9" i="16"/>
  <c r="H3" i="16" s="1"/>
  <c r="J9" i="16"/>
  <c r="H11" i="16" s="1"/>
  <c r="I9" i="16"/>
  <c r="H10" i="16" s="1"/>
  <c r="P27" i="3"/>
  <c r="L27" i="3"/>
  <c r="E1" i="4"/>
  <c r="A3" i="4"/>
  <c r="E3" i="4"/>
  <c r="B4" i="4"/>
  <c r="E5" i="4"/>
  <c r="B6" i="4"/>
  <c r="E7" i="4"/>
  <c r="B8" i="4"/>
  <c r="I7" i="4"/>
  <c r="I3" i="4"/>
  <c r="E9" i="4"/>
  <c r="I9" i="4"/>
  <c r="X25" i="3"/>
  <c r="X27" i="3" s="1"/>
  <c r="K7" i="5" s="1"/>
  <c r="T25" i="3"/>
  <c r="T27" i="3" s="1"/>
  <c r="K3" i="5" s="1"/>
  <c r="C2" i="5"/>
  <c r="C4" i="5"/>
  <c r="C6" i="5"/>
  <c r="C8" i="5"/>
  <c r="C10" i="5"/>
  <c r="C2" i="6"/>
  <c r="C4" i="6"/>
  <c r="C6" i="6"/>
  <c r="C8" i="6"/>
  <c r="C10" i="6"/>
  <c r="G2" i="9"/>
  <c r="G10" i="9"/>
  <c r="I4" i="12"/>
  <c r="G26" i="2"/>
  <c r="P8" i="2" s="1"/>
  <c r="R18" i="2"/>
  <c r="M18" i="2"/>
  <c r="J26" i="2"/>
  <c r="K2" i="2"/>
  <c r="K26" i="2" s="1"/>
  <c r="M19" i="2"/>
  <c r="I2" i="8" l="1"/>
  <c r="E6" i="5"/>
  <c r="E6" i="7"/>
  <c r="G4" i="6"/>
  <c r="H2" i="4"/>
  <c r="G4" i="9"/>
  <c r="D6" i="4"/>
  <c r="I3" i="13"/>
  <c r="G3" i="11"/>
  <c r="E3" i="9"/>
  <c r="H3" i="12"/>
  <c r="F3" i="10"/>
  <c r="C3" i="7"/>
  <c r="D3" i="8"/>
  <c r="B3" i="6"/>
  <c r="A3" i="5"/>
  <c r="B15" i="16"/>
  <c r="I7" i="13"/>
  <c r="G7" i="11"/>
  <c r="E7" i="9"/>
  <c r="H7" i="12"/>
  <c r="F7" i="10"/>
  <c r="C7" i="7"/>
  <c r="D7" i="8"/>
  <c r="B7" i="6"/>
  <c r="A7" i="5"/>
  <c r="B14" i="16"/>
  <c r="F8" i="13"/>
  <c r="E9" i="13"/>
  <c r="E9" i="12"/>
  <c r="E9" i="11"/>
  <c r="D10" i="13"/>
  <c r="H6" i="13"/>
  <c r="G7" i="13"/>
  <c r="G7" i="12"/>
  <c r="H6" i="11"/>
  <c r="F8" i="12"/>
  <c r="F8" i="11"/>
  <c r="E9" i="10"/>
  <c r="F8" i="9"/>
  <c r="H6" i="8"/>
  <c r="D10" i="12"/>
  <c r="D10" i="11"/>
  <c r="D10" i="10"/>
  <c r="I5" i="10"/>
  <c r="D10" i="9"/>
  <c r="I5" i="9"/>
  <c r="H6" i="10"/>
  <c r="H6" i="9"/>
  <c r="F8" i="8"/>
  <c r="D10" i="7"/>
  <c r="G7" i="8"/>
  <c r="H6" i="7"/>
  <c r="F8" i="6"/>
  <c r="D10" i="5"/>
  <c r="H6" i="5"/>
  <c r="G7" i="9"/>
  <c r="E9" i="8"/>
  <c r="G7" i="7"/>
  <c r="E9" i="6"/>
  <c r="I5" i="6"/>
  <c r="I5" i="12"/>
  <c r="F8" i="7"/>
  <c r="D10" i="6"/>
  <c r="H6" i="6"/>
  <c r="F8" i="5"/>
  <c r="I5" i="7"/>
  <c r="E8" i="4"/>
  <c r="I4" i="4"/>
  <c r="F7" i="4"/>
  <c r="D9" i="4"/>
  <c r="H5" i="4"/>
  <c r="G7" i="10"/>
  <c r="E9" i="7"/>
  <c r="G7" i="6"/>
  <c r="I5" i="5"/>
  <c r="I5" i="11"/>
  <c r="I5" i="8"/>
  <c r="G7" i="5"/>
  <c r="G6" i="4"/>
  <c r="E9" i="5"/>
  <c r="H10" i="13"/>
  <c r="H10" i="11"/>
  <c r="H10" i="8"/>
  <c r="I9" i="10"/>
  <c r="I9" i="9"/>
  <c r="H10" i="10"/>
  <c r="H10" i="9"/>
  <c r="H10" i="7"/>
  <c r="I9" i="7"/>
  <c r="H10" i="5"/>
  <c r="I9" i="6"/>
  <c r="I9" i="12"/>
  <c r="H10" i="6"/>
  <c r="I8" i="4"/>
  <c r="H9" i="4"/>
  <c r="I9" i="11"/>
  <c r="I9" i="5"/>
  <c r="I9" i="8"/>
  <c r="B10" i="13"/>
  <c r="F6" i="13"/>
  <c r="E7" i="13"/>
  <c r="E7" i="12"/>
  <c r="E7" i="11"/>
  <c r="D8" i="13"/>
  <c r="C9" i="13"/>
  <c r="G5" i="13"/>
  <c r="C9" i="12"/>
  <c r="G5" i="12"/>
  <c r="C9" i="11"/>
  <c r="H4" i="11"/>
  <c r="F6" i="12"/>
  <c r="F6" i="11"/>
  <c r="E7" i="10"/>
  <c r="F6" i="9"/>
  <c r="C9" i="8"/>
  <c r="H4" i="8"/>
  <c r="D8" i="12"/>
  <c r="D8" i="11"/>
  <c r="D8" i="10"/>
  <c r="I3" i="10"/>
  <c r="D8" i="9"/>
  <c r="I3" i="9"/>
  <c r="B10" i="12"/>
  <c r="B10" i="11"/>
  <c r="C9" i="10"/>
  <c r="H4" i="10"/>
  <c r="C9" i="9"/>
  <c r="H4" i="9"/>
  <c r="F6" i="8"/>
  <c r="I3" i="12"/>
  <c r="B12" i="12" s="1"/>
  <c r="B10" i="9"/>
  <c r="G5" i="8"/>
  <c r="D8" i="7"/>
  <c r="H4" i="7"/>
  <c r="F6" i="6"/>
  <c r="D8" i="5"/>
  <c r="H4" i="5"/>
  <c r="I3" i="11"/>
  <c r="B12" i="11" s="1"/>
  <c r="G5" i="9"/>
  <c r="E7" i="8"/>
  <c r="G5" i="7"/>
  <c r="E7" i="6"/>
  <c r="I3" i="6"/>
  <c r="H4" i="13"/>
  <c r="B12" i="13" s="1"/>
  <c r="B10" i="10"/>
  <c r="B10" i="8"/>
  <c r="F6" i="7"/>
  <c r="D8" i="6"/>
  <c r="H4" i="6"/>
  <c r="B10" i="5"/>
  <c r="F6" i="5"/>
  <c r="I3" i="8"/>
  <c r="B10" i="7"/>
  <c r="I3" i="7"/>
  <c r="B12" i="7" s="1"/>
  <c r="C9" i="5"/>
  <c r="B9" i="4"/>
  <c r="E6" i="4"/>
  <c r="F5" i="4"/>
  <c r="I2" i="4"/>
  <c r="D7" i="4"/>
  <c r="H3" i="4"/>
  <c r="E7" i="7"/>
  <c r="G5" i="6"/>
  <c r="I3" i="5"/>
  <c r="G5" i="10"/>
  <c r="C9" i="6"/>
  <c r="G5" i="5"/>
  <c r="C8" i="4"/>
  <c r="G4" i="4"/>
  <c r="E7" i="5"/>
  <c r="M17" i="2"/>
  <c r="N21" i="2" s="1"/>
  <c r="O24" i="2" s="1"/>
  <c r="R17" i="2"/>
  <c r="R21" i="2" s="1"/>
  <c r="O25" i="2" s="1"/>
  <c r="O26" i="2" l="1"/>
  <c r="B11" i="4"/>
  <c r="B5" i="14" s="1"/>
  <c r="B12" i="6"/>
  <c r="B12" i="10"/>
  <c r="B16" i="16"/>
  <c r="B9" i="14"/>
  <c r="B12" i="9"/>
  <c r="B7" i="14" s="1"/>
  <c r="C13" i="5"/>
  <c r="B3" i="14" s="1"/>
  <c r="B12" i="8"/>
  <c r="B6" i="14" s="1"/>
  <c r="B10" i="14"/>
  <c r="B8" i="14"/>
  <c r="B11" i="14"/>
  <c r="B4" i="14"/>
</calcChain>
</file>

<file path=xl/sharedStrings.xml><?xml version="1.0" encoding="utf-8"?>
<sst xmlns="http://schemas.openxmlformats.org/spreadsheetml/2006/main" count="116" uniqueCount="77">
  <si>
    <t>x</t>
  </si>
  <si>
    <t>y</t>
  </si>
  <si>
    <t>x*x</t>
  </si>
  <si>
    <t>x*x*x</t>
  </si>
  <si>
    <t>x*x*x*x</t>
  </si>
  <si>
    <t>x*y</t>
  </si>
  <si>
    <t>D</t>
  </si>
  <si>
    <t>X²*Y</t>
  </si>
  <si>
    <t>D1</t>
  </si>
  <si>
    <t>D2</t>
  </si>
  <si>
    <t>a</t>
  </si>
  <si>
    <t>b</t>
  </si>
  <si>
    <t>c</t>
  </si>
  <si>
    <t>aa</t>
  </si>
  <si>
    <t>bb</t>
  </si>
  <si>
    <t>cc</t>
  </si>
  <si>
    <t>ӯ</t>
  </si>
  <si>
    <t>coeff correl r*r</t>
  </si>
  <si>
    <r>
      <t>yi-</t>
    </r>
    <r>
      <rPr>
        <sz val="11"/>
        <color theme="1"/>
        <rFont val="Calibri"/>
        <family val="2"/>
      </rPr>
      <t>ӯ</t>
    </r>
  </si>
  <si>
    <t>yi-ya</t>
  </si>
  <si>
    <t>clone coeff</t>
  </si>
  <si>
    <t>yi-y**2</t>
  </si>
  <si>
    <t>x10</t>
  </si>
  <si>
    <t>x9</t>
  </si>
  <si>
    <t>x16</t>
  </si>
  <si>
    <t>x15</t>
  </si>
  <si>
    <t>x14</t>
  </si>
  <si>
    <t>x13</t>
  </si>
  <si>
    <t>x12</t>
  </si>
  <si>
    <t>x11</t>
  </si>
  <si>
    <t>x8</t>
  </si>
  <si>
    <t>x7</t>
  </si>
  <si>
    <t>x6</t>
  </si>
  <si>
    <t>x5</t>
  </si>
  <si>
    <t>x4</t>
  </si>
  <si>
    <t>x3</t>
  </si>
  <si>
    <t>x2</t>
  </si>
  <si>
    <t>x8*y</t>
  </si>
  <si>
    <t>x7*y</t>
  </si>
  <si>
    <t>x6*y</t>
  </si>
  <si>
    <t>x5*y</t>
  </si>
  <si>
    <t>x4*y</t>
  </si>
  <si>
    <t>x3*y</t>
  </si>
  <si>
    <t>x2*y</t>
  </si>
  <si>
    <t>xy</t>
  </si>
  <si>
    <t>les egalites</t>
  </si>
  <si>
    <t>Determinant D2</t>
  </si>
  <si>
    <t>Determinant D3</t>
  </si>
  <si>
    <t>D3</t>
  </si>
  <si>
    <t>Determinant D4</t>
  </si>
  <si>
    <t>D4</t>
  </si>
  <si>
    <t>Determinant D5</t>
  </si>
  <si>
    <t>D5</t>
  </si>
  <si>
    <t>Determinant D6</t>
  </si>
  <si>
    <t>D6</t>
  </si>
  <si>
    <t>Determinant D7</t>
  </si>
  <si>
    <t>D7</t>
  </si>
  <si>
    <t>determinant D8</t>
  </si>
  <si>
    <t>D8</t>
  </si>
  <si>
    <t>Determinant D9</t>
  </si>
  <si>
    <t>D9</t>
  </si>
  <si>
    <t>Resultats</t>
  </si>
  <si>
    <t>d</t>
  </si>
  <si>
    <t>e</t>
  </si>
  <si>
    <t>f</t>
  </si>
  <si>
    <t>g</t>
  </si>
  <si>
    <t>h</t>
  </si>
  <si>
    <t>i</t>
  </si>
  <si>
    <t>x1</t>
  </si>
  <si>
    <t>D11</t>
  </si>
  <si>
    <t>R2</t>
  </si>
  <si>
    <t>b'</t>
  </si>
  <si>
    <t>y'</t>
  </si>
  <si>
    <t>yi</t>
  </si>
  <si>
    <t>xi</t>
  </si>
  <si>
    <t>Modele puissance</t>
  </si>
  <si>
    <t>Modelelog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</si>
</sst>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F_-;\-* #,##0.00\ _F_-;_-* &quot;-&quot;??\ _F_-;_-@_-"/>
    <numFmt numFmtId="165" formatCode="0_ ;\-0\ "/>
    <numFmt numFmtId="166" formatCode="0.0_ ;\-0.0\ "/>
    <numFmt numFmtId="167" formatCode="0.00000000"/>
    <numFmt numFmtId="168" formatCode="0.00000000000000"/>
  </numFmts>
  <fonts count="6" x14ac:knownFonts="1"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3" fillId="0" borderId="1" xfId="1" applyNumberFormat="1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4" fillId="4" borderId="0" xfId="0" applyFont="1" applyFill="1"/>
    <xf numFmtId="165" fontId="4" fillId="4" borderId="0" xfId="0" applyNumberFormat="1" applyFont="1" applyFill="1"/>
    <xf numFmtId="0" fontId="0" fillId="3" borderId="2" xfId="0" applyFill="1" applyBorder="1"/>
    <xf numFmtId="165" fontId="0" fillId="0" borderId="0" xfId="0" applyNumberForma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left"/>
    </xf>
    <xf numFmtId="167" fontId="0" fillId="0" borderId="0" xfId="0" applyNumberFormat="1"/>
    <xf numFmtId="0" fontId="5" fillId="0" borderId="0" xfId="0" applyFont="1"/>
    <xf numFmtId="3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8" fontId="0" fillId="16" borderId="0" xfId="0" applyNumberFormat="1" applyFill="1"/>
    <xf numFmtId="0" fontId="0" fillId="6" borderId="0" xfId="0" applyFill="1" applyAlignment="1">
      <alignment horizontal="center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5" sqref="A25"/>
    </sheetView>
  </sheetViews>
  <sheetFormatPr baseColWidth="10" defaultColWidth="9.140625" defaultRowHeight="15" x14ac:dyDescent="0.25"/>
  <cols>
    <col min="8" max="8" width="13.7109375" customWidth="1"/>
    <col min="11" max="11" width="16.85546875" customWidth="1"/>
    <col min="13" max="13" width="13.140625" customWidth="1"/>
    <col min="14" max="14" width="14.140625" customWidth="1"/>
    <col min="17" max="17" width="16" customWidth="1"/>
    <col min="18" max="18" width="16.85546875" customWidth="1"/>
  </cols>
  <sheetData>
    <row r="1" spans="1:17" x14ac:dyDescent="0.25">
      <c r="A1" t="s">
        <v>0</v>
      </c>
      <c r="B1" t="s">
        <v>1</v>
      </c>
      <c r="C1" s="3"/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19</v>
      </c>
      <c r="J1" t="s">
        <v>18</v>
      </c>
      <c r="K1" t="s">
        <v>21</v>
      </c>
    </row>
    <row r="2" spans="1:17" ht="15.75" x14ac:dyDescent="0.25">
      <c r="A2" s="10">
        <v>1</v>
      </c>
      <c r="B2" s="8">
        <v>117827</v>
      </c>
      <c r="C2" s="2"/>
      <c r="D2">
        <f>A2*A2</f>
        <v>1</v>
      </c>
      <c r="E2">
        <f>POWER(A2,3)</f>
        <v>1</v>
      </c>
      <c r="F2">
        <f>POWER(A2,4)</f>
        <v>1</v>
      </c>
      <c r="G2">
        <f>D2*B2</f>
        <v>117827</v>
      </c>
      <c r="H2">
        <f>A2*B2</f>
        <v>117827</v>
      </c>
      <c r="I2" s="13">
        <f>B2-B27</f>
        <v>-54265.39260833335</v>
      </c>
      <c r="J2" s="13">
        <f>B2-R28</f>
        <v>78348.6784434</v>
      </c>
      <c r="K2" s="13">
        <f>POWER(J2,2)</f>
        <v>6138515413.8272915</v>
      </c>
      <c r="L2" s="13"/>
    </row>
    <row r="3" spans="1:17" ht="15.75" x14ac:dyDescent="0.25">
      <c r="A3" s="1">
        <v>2</v>
      </c>
      <c r="B3" s="8">
        <v>90365</v>
      </c>
      <c r="C3" s="2"/>
      <c r="D3">
        <f t="shared" ref="D3:D25" si="0">A3*A3</f>
        <v>4</v>
      </c>
      <c r="E3">
        <f t="shared" ref="E3:E25" si="1">POWER(A3,3)</f>
        <v>8</v>
      </c>
      <c r="F3">
        <f t="shared" ref="F3:F25" si="2">POWER(A3,4)</f>
        <v>16</v>
      </c>
      <c r="G3">
        <f t="shared" ref="G3:G25" si="3">D3*B3</f>
        <v>361460</v>
      </c>
      <c r="H3">
        <f t="shared" ref="H3:H25" si="4">A3*B3</f>
        <v>180730</v>
      </c>
      <c r="I3" s="13">
        <f t="shared" ref="I3:I25" si="5">B3-B28</f>
        <v>90365</v>
      </c>
      <c r="J3" s="13">
        <f t="shared" ref="J3:J25" si="6">B3-R29</f>
        <v>90364.078733609756</v>
      </c>
      <c r="K3" s="13">
        <f t="shared" ref="K3:K25" si="7">POWER(J3,2)</f>
        <v>8165666725.3740234</v>
      </c>
      <c r="L3" s="13"/>
      <c r="Q3" t="e">
        <f>dev</f>
        <v>#NAME?</v>
      </c>
    </row>
    <row r="4" spans="1:17" ht="15.75" x14ac:dyDescent="0.25">
      <c r="A4" s="1">
        <v>3</v>
      </c>
      <c r="B4" s="8">
        <v>118824</v>
      </c>
      <c r="C4" s="2"/>
      <c r="D4">
        <f t="shared" si="0"/>
        <v>9</v>
      </c>
      <c r="E4">
        <f t="shared" si="1"/>
        <v>27</v>
      </c>
      <c r="F4">
        <f t="shared" si="2"/>
        <v>81</v>
      </c>
      <c r="G4">
        <f t="shared" si="3"/>
        <v>1069416</v>
      </c>
      <c r="H4">
        <f t="shared" si="4"/>
        <v>356472</v>
      </c>
      <c r="I4" s="13">
        <f t="shared" si="5"/>
        <v>118824</v>
      </c>
      <c r="J4" s="13">
        <f t="shared" si="6"/>
        <v>118824</v>
      </c>
      <c r="K4" s="13">
        <f t="shared" si="7"/>
        <v>14119142976</v>
      </c>
      <c r="L4" s="13"/>
    </row>
    <row r="5" spans="1:17" ht="15.75" x14ac:dyDescent="0.25">
      <c r="A5" s="1">
        <v>4</v>
      </c>
      <c r="B5" s="8">
        <v>123720</v>
      </c>
      <c r="C5" s="2"/>
      <c r="D5">
        <f t="shared" si="0"/>
        <v>16</v>
      </c>
      <c r="E5">
        <f t="shared" si="1"/>
        <v>64</v>
      </c>
      <c r="F5">
        <f t="shared" si="2"/>
        <v>256</v>
      </c>
      <c r="G5">
        <f t="shared" si="3"/>
        <v>1979520</v>
      </c>
      <c r="H5">
        <f t="shared" si="4"/>
        <v>494880</v>
      </c>
      <c r="I5" s="13">
        <f t="shared" si="5"/>
        <v>123720</v>
      </c>
      <c r="J5" s="13">
        <f t="shared" si="6"/>
        <v>123720</v>
      </c>
      <c r="K5" s="13">
        <f t="shared" si="7"/>
        <v>15306638400</v>
      </c>
      <c r="L5" s="13"/>
    </row>
    <row r="6" spans="1:17" ht="15.75" x14ac:dyDescent="0.25">
      <c r="A6" s="1">
        <v>5</v>
      </c>
      <c r="B6" s="8">
        <v>130554</v>
      </c>
      <c r="C6" s="2"/>
      <c r="D6">
        <f t="shared" si="0"/>
        <v>25</v>
      </c>
      <c r="E6">
        <f t="shared" si="1"/>
        <v>125</v>
      </c>
      <c r="F6">
        <f t="shared" si="2"/>
        <v>625</v>
      </c>
      <c r="G6">
        <f t="shared" si="3"/>
        <v>3263850</v>
      </c>
      <c r="H6">
        <f t="shared" si="4"/>
        <v>652770</v>
      </c>
      <c r="I6" s="13">
        <f t="shared" si="5"/>
        <v>130554</v>
      </c>
      <c r="J6" s="13">
        <f t="shared" si="6"/>
        <v>130554</v>
      </c>
      <c r="K6" s="13">
        <f t="shared" si="7"/>
        <v>17044346916</v>
      </c>
      <c r="L6" s="13"/>
    </row>
    <row r="7" spans="1:17" ht="15.75" x14ac:dyDescent="0.25">
      <c r="A7" s="1">
        <v>6</v>
      </c>
      <c r="B7" s="8">
        <v>129194.38400000001</v>
      </c>
      <c r="C7" s="2"/>
      <c r="D7">
        <f t="shared" si="0"/>
        <v>36</v>
      </c>
      <c r="E7">
        <f t="shared" si="1"/>
        <v>216</v>
      </c>
      <c r="F7">
        <f t="shared" si="2"/>
        <v>1296</v>
      </c>
      <c r="G7">
        <f t="shared" si="3"/>
        <v>4650997.824</v>
      </c>
      <c r="H7">
        <f t="shared" si="4"/>
        <v>775166.304</v>
      </c>
      <c r="I7" s="13">
        <f t="shared" si="5"/>
        <v>129194.38400000001</v>
      </c>
      <c r="J7" s="13">
        <f t="shared" si="6"/>
        <v>129194.38400000001</v>
      </c>
      <c r="K7" s="13">
        <f t="shared" si="7"/>
        <v>16691188857.139458</v>
      </c>
      <c r="L7" s="13"/>
    </row>
    <row r="8" spans="1:17" ht="15.75" x14ac:dyDescent="0.25">
      <c r="A8" s="1">
        <v>7</v>
      </c>
      <c r="B8" s="8">
        <v>126695.674</v>
      </c>
      <c r="C8" s="2"/>
      <c r="D8">
        <f t="shared" si="0"/>
        <v>49</v>
      </c>
      <c r="E8">
        <f t="shared" si="1"/>
        <v>343</v>
      </c>
      <c r="F8">
        <f t="shared" si="2"/>
        <v>2401</v>
      </c>
      <c r="G8">
        <f t="shared" si="3"/>
        <v>6208088.0259999996</v>
      </c>
      <c r="H8">
        <f t="shared" si="4"/>
        <v>886869.71799999999</v>
      </c>
      <c r="I8" s="13">
        <f t="shared" si="5"/>
        <v>126695.674</v>
      </c>
      <c r="J8" s="13">
        <f t="shared" si="6"/>
        <v>126695.674</v>
      </c>
      <c r="K8" s="13">
        <f t="shared" si="7"/>
        <v>16051793810.314276</v>
      </c>
      <c r="L8" s="13"/>
      <c r="M8" s="5">
        <v>1763020</v>
      </c>
      <c r="N8" s="6">
        <v>90000</v>
      </c>
      <c r="O8" s="6">
        <v>4900</v>
      </c>
      <c r="P8" s="5">
        <f>G26</f>
        <v>1039755236.8986001</v>
      </c>
    </row>
    <row r="9" spans="1:17" ht="15.75" x14ac:dyDescent="0.25">
      <c r="A9" s="1">
        <v>8</v>
      </c>
      <c r="B9" s="8">
        <v>142002.55100000001</v>
      </c>
      <c r="C9" s="2"/>
      <c r="D9">
        <f t="shared" si="0"/>
        <v>64</v>
      </c>
      <c r="E9">
        <f t="shared" si="1"/>
        <v>512</v>
      </c>
      <c r="F9">
        <f t="shared" si="2"/>
        <v>4096</v>
      </c>
      <c r="G9">
        <f t="shared" si="3"/>
        <v>9088163.2640000004</v>
      </c>
      <c r="H9">
        <f t="shared" si="4"/>
        <v>1136020.4080000001</v>
      </c>
      <c r="I9" s="13">
        <f t="shared" si="5"/>
        <v>142002.55100000001</v>
      </c>
      <c r="J9" s="13">
        <f t="shared" si="6"/>
        <v>142002.55100000001</v>
      </c>
      <c r="K9" s="13">
        <f t="shared" si="7"/>
        <v>20164724490.507603</v>
      </c>
      <c r="L9" s="13"/>
      <c r="M9" s="6">
        <v>90000</v>
      </c>
      <c r="N9" s="6">
        <v>4900</v>
      </c>
      <c r="O9" s="6">
        <v>300</v>
      </c>
      <c r="P9" s="7">
        <f>H26</f>
        <v>59278435.232800007</v>
      </c>
    </row>
    <row r="10" spans="1:17" ht="15.75" x14ac:dyDescent="0.25">
      <c r="A10" s="1">
        <v>9</v>
      </c>
      <c r="B10" s="9">
        <v>143178.03200000001</v>
      </c>
      <c r="C10" s="2"/>
      <c r="D10">
        <f t="shared" si="0"/>
        <v>81</v>
      </c>
      <c r="E10">
        <f t="shared" si="1"/>
        <v>729</v>
      </c>
      <c r="F10">
        <f t="shared" si="2"/>
        <v>6561</v>
      </c>
      <c r="G10">
        <f t="shared" si="3"/>
        <v>11597420.592</v>
      </c>
      <c r="H10">
        <f t="shared" si="4"/>
        <v>1288602.2880000002</v>
      </c>
      <c r="I10" s="13">
        <f t="shared" si="5"/>
        <v>143178.03200000001</v>
      </c>
      <c r="J10" s="13">
        <f t="shared" si="6"/>
        <v>143178.03200000001</v>
      </c>
      <c r="K10" s="13">
        <f t="shared" si="7"/>
        <v>20499948847.393024</v>
      </c>
      <c r="L10" s="13"/>
      <c r="M10" s="6">
        <v>4900</v>
      </c>
      <c r="N10" s="6">
        <v>300</v>
      </c>
      <c r="O10" s="6">
        <v>24</v>
      </c>
      <c r="P10" s="7">
        <f>B26</f>
        <v>4130217.4226000002</v>
      </c>
    </row>
    <row r="11" spans="1:17" ht="15.75" x14ac:dyDescent="0.25">
      <c r="A11" s="1">
        <v>10</v>
      </c>
      <c r="B11" s="9">
        <v>147643.87400000001</v>
      </c>
      <c r="C11" s="2"/>
      <c r="D11">
        <f t="shared" si="0"/>
        <v>100</v>
      </c>
      <c r="E11">
        <f t="shared" si="1"/>
        <v>1000</v>
      </c>
      <c r="F11">
        <f t="shared" si="2"/>
        <v>10000</v>
      </c>
      <c r="G11">
        <f t="shared" si="3"/>
        <v>14764387.4</v>
      </c>
      <c r="H11">
        <f t="shared" si="4"/>
        <v>1476438.7400000002</v>
      </c>
      <c r="I11" s="13">
        <f t="shared" si="5"/>
        <v>147643.87400000001</v>
      </c>
      <c r="J11" s="13">
        <f t="shared" si="6"/>
        <v>147643.87400000001</v>
      </c>
      <c r="K11" s="13">
        <f t="shared" si="7"/>
        <v>21798713529.727879</v>
      </c>
      <c r="L11" s="13"/>
    </row>
    <row r="12" spans="1:17" ht="15.75" x14ac:dyDescent="0.25">
      <c r="A12" s="1">
        <v>11</v>
      </c>
      <c r="B12" s="9">
        <v>153313</v>
      </c>
      <c r="C12" s="2"/>
      <c r="D12">
        <f t="shared" si="0"/>
        <v>121</v>
      </c>
      <c r="E12">
        <f t="shared" si="1"/>
        <v>1331</v>
      </c>
      <c r="F12">
        <f t="shared" si="2"/>
        <v>14641</v>
      </c>
      <c r="G12">
        <f t="shared" si="3"/>
        <v>18550873</v>
      </c>
      <c r="H12">
        <f t="shared" si="4"/>
        <v>1686443</v>
      </c>
      <c r="I12" s="13">
        <f t="shared" si="5"/>
        <v>153313</v>
      </c>
      <c r="J12" s="13">
        <f t="shared" si="6"/>
        <v>153313</v>
      </c>
      <c r="K12" s="13">
        <f t="shared" si="7"/>
        <v>23504875969</v>
      </c>
      <c r="L12" s="13"/>
      <c r="M12" t="s">
        <v>6</v>
      </c>
      <c r="N12">
        <f>MDETERM(M8:O10)</f>
        <v>1210351999.9999998</v>
      </c>
    </row>
    <row r="13" spans="1:17" ht="15.75" x14ac:dyDescent="0.25">
      <c r="A13" s="1">
        <v>12</v>
      </c>
      <c r="B13" s="9">
        <v>134375.22399999999</v>
      </c>
      <c r="C13" s="2"/>
      <c r="D13">
        <f t="shared" si="0"/>
        <v>144</v>
      </c>
      <c r="E13">
        <f t="shared" si="1"/>
        <v>1728</v>
      </c>
      <c r="F13">
        <f t="shared" si="2"/>
        <v>20736</v>
      </c>
      <c r="G13">
        <f t="shared" si="3"/>
        <v>19350032.255999997</v>
      </c>
      <c r="H13">
        <f t="shared" si="4"/>
        <v>1612502.6879999998</v>
      </c>
      <c r="I13" s="13">
        <f t="shared" si="5"/>
        <v>134375.22399999999</v>
      </c>
      <c r="J13" s="13">
        <f t="shared" si="6"/>
        <v>134375.22399999999</v>
      </c>
      <c r="K13" s="13">
        <f t="shared" si="7"/>
        <v>18056700825.050171</v>
      </c>
      <c r="L13" s="13"/>
    </row>
    <row r="14" spans="1:17" ht="15.75" x14ac:dyDescent="0.25">
      <c r="A14" s="1">
        <v>13</v>
      </c>
      <c r="B14" s="9">
        <v>170220.432</v>
      </c>
      <c r="C14" s="2"/>
      <c r="D14">
        <f t="shared" si="0"/>
        <v>169</v>
      </c>
      <c r="E14">
        <f t="shared" si="1"/>
        <v>2197</v>
      </c>
      <c r="F14">
        <f t="shared" si="2"/>
        <v>28561</v>
      </c>
      <c r="G14">
        <f t="shared" si="3"/>
        <v>28767253.008000001</v>
      </c>
      <c r="H14">
        <f t="shared" si="4"/>
        <v>2212865.6159999999</v>
      </c>
      <c r="I14" s="13">
        <f t="shared" si="5"/>
        <v>170220.432</v>
      </c>
      <c r="J14" s="13">
        <f t="shared" si="6"/>
        <v>170220.432</v>
      </c>
      <c r="K14" s="13">
        <f t="shared" si="7"/>
        <v>28974995470.266624</v>
      </c>
      <c r="L14" s="13"/>
    </row>
    <row r="15" spans="1:17" ht="15.75" x14ac:dyDescent="0.25">
      <c r="A15" s="1">
        <v>14</v>
      </c>
      <c r="B15" s="9">
        <v>183923.3</v>
      </c>
      <c r="C15" s="2"/>
      <c r="D15">
        <f t="shared" si="0"/>
        <v>196</v>
      </c>
      <c r="E15">
        <f t="shared" si="1"/>
        <v>2744</v>
      </c>
      <c r="F15">
        <f t="shared" si="2"/>
        <v>38416</v>
      </c>
      <c r="G15">
        <f t="shared" si="3"/>
        <v>36048966.799999997</v>
      </c>
      <c r="H15">
        <f t="shared" si="4"/>
        <v>2574926.1999999997</v>
      </c>
      <c r="I15" s="13">
        <f t="shared" si="5"/>
        <v>183923.3</v>
      </c>
      <c r="J15" s="13">
        <f t="shared" si="6"/>
        <v>183923.3</v>
      </c>
      <c r="K15" s="13">
        <f t="shared" si="7"/>
        <v>33827780282.889996</v>
      </c>
      <c r="L15" s="13"/>
    </row>
    <row r="16" spans="1:17" ht="15.75" x14ac:dyDescent="0.25">
      <c r="A16" s="1">
        <v>15</v>
      </c>
      <c r="B16" s="9">
        <v>176664.44099999999</v>
      </c>
      <c r="C16" s="2"/>
      <c r="D16">
        <f t="shared" si="0"/>
        <v>225</v>
      </c>
      <c r="E16">
        <f t="shared" si="1"/>
        <v>3375</v>
      </c>
      <c r="F16">
        <f t="shared" si="2"/>
        <v>50625</v>
      </c>
      <c r="G16">
        <f t="shared" si="3"/>
        <v>39749499.225000001</v>
      </c>
      <c r="H16">
        <f t="shared" si="4"/>
        <v>2649966.6149999998</v>
      </c>
      <c r="I16" s="13">
        <f t="shared" si="5"/>
        <v>176664.44099999999</v>
      </c>
      <c r="J16" s="13">
        <f t="shared" si="6"/>
        <v>176664.44099999999</v>
      </c>
      <c r="K16" s="13">
        <f t="shared" si="7"/>
        <v>31210324713.84248</v>
      </c>
      <c r="L16" s="13"/>
    </row>
    <row r="17" spans="1:19" ht="15.75" x14ac:dyDescent="0.25">
      <c r="A17" s="1">
        <v>16</v>
      </c>
      <c r="B17" s="9">
        <v>208229.43169999996</v>
      </c>
      <c r="C17" s="2"/>
      <c r="D17">
        <f t="shared" si="0"/>
        <v>256</v>
      </c>
      <c r="E17">
        <f t="shared" si="1"/>
        <v>4096</v>
      </c>
      <c r="F17">
        <f t="shared" si="2"/>
        <v>65536</v>
      </c>
      <c r="G17">
        <f t="shared" si="3"/>
        <v>53306734.515199989</v>
      </c>
      <c r="H17">
        <f t="shared" si="4"/>
        <v>3331670.9071999993</v>
      </c>
      <c r="I17" s="13">
        <f t="shared" si="5"/>
        <v>208229.43169999996</v>
      </c>
      <c r="J17" s="13">
        <f t="shared" si="6"/>
        <v>208229.43169999996</v>
      </c>
      <c r="K17" s="13">
        <f t="shared" si="7"/>
        <v>43359496226.10495</v>
      </c>
      <c r="L17" s="13"/>
      <c r="M17" s="7">
        <f>P8</f>
        <v>1039755236.8986001</v>
      </c>
      <c r="N17">
        <f t="shared" ref="N17:O19" si="8">N8</f>
        <v>90000</v>
      </c>
      <c r="O17">
        <f t="shared" si="8"/>
        <v>4900</v>
      </c>
      <c r="Q17" s="7">
        <f>M8</f>
        <v>1763020</v>
      </c>
      <c r="R17" s="7">
        <f>P8</f>
        <v>1039755236.8986001</v>
      </c>
      <c r="S17">
        <f>O8</f>
        <v>4900</v>
      </c>
    </row>
    <row r="18" spans="1:19" ht="15.75" x14ac:dyDescent="0.25">
      <c r="A18" s="1">
        <v>17</v>
      </c>
      <c r="B18" s="9">
        <v>210501.72899999999</v>
      </c>
      <c r="C18" s="2"/>
      <c r="D18">
        <f t="shared" si="0"/>
        <v>289</v>
      </c>
      <c r="E18">
        <f t="shared" si="1"/>
        <v>4913</v>
      </c>
      <c r="F18">
        <f t="shared" si="2"/>
        <v>83521</v>
      </c>
      <c r="G18">
        <f t="shared" si="3"/>
        <v>60834999.680999994</v>
      </c>
      <c r="H18">
        <f t="shared" si="4"/>
        <v>3578529.3929999997</v>
      </c>
      <c r="I18" s="13">
        <f t="shared" si="5"/>
        <v>210501.72899999999</v>
      </c>
      <c r="J18" s="13">
        <f t="shared" si="6"/>
        <v>210501.72899999999</v>
      </c>
      <c r="K18" s="13">
        <f t="shared" si="7"/>
        <v>44310977911.989441</v>
      </c>
      <c r="L18" s="13"/>
      <c r="M18" s="7">
        <f>P9</f>
        <v>59278435.232800007</v>
      </c>
      <c r="N18">
        <f t="shared" si="8"/>
        <v>4900</v>
      </c>
      <c r="O18">
        <f t="shared" si="8"/>
        <v>300</v>
      </c>
      <c r="Q18">
        <f>M9</f>
        <v>90000</v>
      </c>
      <c r="R18" s="7">
        <f>P9</f>
        <v>59278435.232800007</v>
      </c>
      <c r="S18">
        <f>O9</f>
        <v>300</v>
      </c>
    </row>
    <row r="19" spans="1:19" ht="15.75" x14ac:dyDescent="0.25">
      <c r="A19" s="1">
        <v>18</v>
      </c>
      <c r="B19" s="9">
        <v>212692.07049999997</v>
      </c>
      <c r="C19" s="2"/>
      <c r="D19">
        <f t="shared" si="0"/>
        <v>324</v>
      </c>
      <c r="E19">
        <f t="shared" si="1"/>
        <v>5832</v>
      </c>
      <c r="F19">
        <f t="shared" si="2"/>
        <v>104976</v>
      </c>
      <c r="G19">
        <f t="shared" si="3"/>
        <v>68912230.841999993</v>
      </c>
      <c r="H19">
        <f t="shared" si="4"/>
        <v>3828457.2689999994</v>
      </c>
      <c r="I19" s="13">
        <f t="shared" si="5"/>
        <v>212692.07049999997</v>
      </c>
      <c r="J19" s="13">
        <f t="shared" si="6"/>
        <v>212692.07049999997</v>
      </c>
      <c r="K19" s="13">
        <f t="shared" si="7"/>
        <v>45237916853.576958</v>
      </c>
      <c r="L19" s="13"/>
      <c r="M19" s="7">
        <f>P10</f>
        <v>4130217.4226000002</v>
      </c>
      <c r="N19">
        <f t="shared" si="8"/>
        <v>300</v>
      </c>
      <c r="O19">
        <f t="shared" si="8"/>
        <v>24</v>
      </c>
      <c r="Q19">
        <f>M10</f>
        <v>4900</v>
      </c>
      <c r="R19" s="7">
        <f>P10</f>
        <v>4130217.4226000002</v>
      </c>
      <c r="S19">
        <f>O10</f>
        <v>24</v>
      </c>
    </row>
    <row r="20" spans="1:19" ht="15.75" x14ac:dyDescent="0.25">
      <c r="A20" s="1">
        <v>19</v>
      </c>
      <c r="B20" s="9">
        <v>227399.87800000003</v>
      </c>
      <c r="C20" s="2"/>
      <c r="D20">
        <f t="shared" si="0"/>
        <v>361</v>
      </c>
      <c r="E20">
        <f t="shared" si="1"/>
        <v>6859</v>
      </c>
      <c r="F20">
        <f t="shared" si="2"/>
        <v>130321</v>
      </c>
      <c r="G20">
        <f t="shared" si="3"/>
        <v>82091355.958000004</v>
      </c>
      <c r="H20">
        <f t="shared" si="4"/>
        <v>4320597.682</v>
      </c>
      <c r="I20" s="13">
        <f t="shared" si="5"/>
        <v>227399.87800000003</v>
      </c>
      <c r="J20" s="13">
        <f t="shared" si="6"/>
        <v>227399.87800000003</v>
      </c>
      <c r="K20" s="13">
        <f t="shared" si="7"/>
        <v>51710704514.414894</v>
      </c>
      <c r="L20" s="13"/>
    </row>
    <row r="21" spans="1:19" ht="15.75" x14ac:dyDescent="0.25">
      <c r="A21" s="1">
        <v>20</v>
      </c>
      <c r="B21" s="9">
        <v>224773.568</v>
      </c>
      <c r="C21" s="2"/>
      <c r="D21">
        <f t="shared" si="0"/>
        <v>400</v>
      </c>
      <c r="E21">
        <f t="shared" si="1"/>
        <v>8000</v>
      </c>
      <c r="F21">
        <f t="shared" si="2"/>
        <v>160000</v>
      </c>
      <c r="G21">
        <f t="shared" si="3"/>
        <v>89909427.200000003</v>
      </c>
      <c r="H21">
        <f t="shared" si="4"/>
        <v>4495471.3600000003</v>
      </c>
      <c r="I21" s="13">
        <f t="shared" si="5"/>
        <v>224773.568</v>
      </c>
      <c r="J21" s="13">
        <f t="shared" si="6"/>
        <v>224773.568</v>
      </c>
      <c r="K21" s="13">
        <f t="shared" si="7"/>
        <v>50523156871.450623</v>
      </c>
      <c r="L21" s="13"/>
      <c r="M21" t="s">
        <v>8</v>
      </c>
      <c r="N21">
        <f>MDETERM(M17:O19)</f>
        <v>144474321343.35727</v>
      </c>
      <c r="Q21" t="s">
        <v>9</v>
      </c>
      <c r="R21">
        <f>MDETERM(Q17:S19)</f>
        <v>4440369068507.749</v>
      </c>
    </row>
    <row r="22" spans="1:19" ht="15.75" x14ac:dyDescent="0.25">
      <c r="A22" s="1">
        <v>21</v>
      </c>
      <c r="B22" s="9">
        <v>220106.62900000002</v>
      </c>
      <c r="C22" s="2"/>
      <c r="D22">
        <f t="shared" si="0"/>
        <v>441</v>
      </c>
      <c r="E22">
        <f t="shared" si="1"/>
        <v>9261</v>
      </c>
      <c r="F22">
        <f t="shared" si="2"/>
        <v>194481</v>
      </c>
      <c r="G22">
        <f t="shared" si="3"/>
        <v>97067023.389000013</v>
      </c>
      <c r="H22">
        <f t="shared" si="4"/>
        <v>4622239.2090000007</v>
      </c>
      <c r="I22" s="13">
        <f t="shared" si="5"/>
        <v>220106.62900000002</v>
      </c>
      <c r="J22" s="13">
        <f t="shared" si="6"/>
        <v>220106.62900000002</v>
      </c>
      <c r="K22" s="13">
        <f t="shared" si="7"/>
        <v>48446928129.743645</v>
      </c>
      <c r="L22" s="13"/>
    </row>
    <row r="23" spans="1:19" ht="15.75" x14ac:dyDescent="0.25">
      <c r="A23" s="1">
        <v>22</v>
      </c>
      <c r="B23" s="9">
        <v>248262.23699999999</v>
      </c>
      <c r="C23" s="2"/>
      <c r="D23">
        <f t="shared" si="0"/>
        <v>484</v>
      </c>
      <c r="E23">
        <f t="shared" si="1"/>
        <v>10648</v>
      </c>
      <c r="F23">
        <f t="shared" si="2"/>
        <v>234256</v>
      </c>
      <c r="G23">
        <f t="shared" si="3"/>
        <v>120158922.708</v>
      </c>
      <c r="H23">
        <f t="shared" si="4"/>
        <v>5461769.2139999997</v>
      </c>
      <c r="I23" s="13">
        <f t="shared" si="5"/>
        <v>248262.23699999999</v>
      </c>
      <c r="J23" s="13">
        <f t="shared" si="6"/>
        <v>248262.23699999999</v>
      </c>
      <c r="K23" s="13">
        <f t="shared" si="7"/>
        <v>61634138320.244164</v>
      </c>
      <c r="L23" s="13"/>
    </row>
    <row r="24" spans="1:19" ht="15.75" x14ac:dyDescent="0.25">
      <c r="A24" s="1">
        <v>23</v>
      </c>
      <c r="B24" s="9">
        <v>216803.59599999999</v>
      </c>
      <c r="C24" s="2"/>
      <c r="D24">
        <f t="shared" si="0"/>
        <v>529</v>
      </c>
      <c r="E24">
        <f t="shared" si="1"/>
        <v>12167</v>
      </c>
      <c r="F24">
        <f t="shared" si="2"/>
        <v>279841</v>
      </c>
      <c r="G24">
        <f t="shared" si="3"/>
        <v>114689102.28399999</v>
      </c>
      <c r="H24">
        <f t="shared" si="4"/>
        <v>4986482.7079999996</v>
      </c>
      <c r="I24" s="13">
        <f t="shared" si="5"/>
        <v>216803.59599999999</v>
      </c>
      <c r="J24" s="13">
        <f t="shared" si="6"/>
        <v>216803.59599999999</v>
      </c>
      <c r="K24" s="13">
        <f t="shared" si="7"/>
        <v>47003799238.531212</v>
      </c>
      <c r="L24" s="13"/>
      <c r="N24" t="s">
        <v>10</v>
      </c>
      <c r="O24">
        <f>N21/N12</f>
        <v>119.36554105198925</v>
      </c>
      <c r="Q24" t="s">
        <v>13</v>
      </c>
      <c r="R24" s="11">
        <v>119.36554099999999</v>
      </c>
    </row>
    <row r="25" spans="1:19" ht="15.75" x14ac:dyDescent="0.25">
      <c r="A25" s="1">
        <v>24</v>
      </c>
      <c r="B25" s="8">
        <v>272947.37140000006</v>
      </c>
      <c r="C25" s="2"/>
      <c r="D25">
        <f t="shared" si="0"/>
        <v>576</v>
      </c>
      <c r="E25">
        <f t="shared" si="1"/>
        <v>13824</v>
      </c>
      <c r="F25">
        <f t="shared" si="2"/>
        <v>331776</v>
      </c>
      <c r="G25">
        <f t="shared" si="3"/>
        <v>157217685.92640004</v>
      </c>
      <c r="H25">
        <f t="shared" si="4"/>
        <v>6550736.9136000015</v>
      </c>
      <c r="I25" s="13">
        <f t="shared" si="5"/>
        <v>272947.37140000006</v>
      </c>
      <c r="J25" s="13">
        <f t="shared" si="6"/>
        <v>272947.37140000006</v>
      </c>
      <c r="K25" s="13">
        <f t="shared" si="7"/>
        <v>74500267554.169571</v>
      </c>
      <c r="L25" s="13"/>
      <c r="N25" t="s">
        <v>11</v>
      </c>
      <c r="O25">
        <f>R21/N12</f>
        <v>3668.6592565697829</v>
      </c>
      <c r="Q25" t="s">
        <v>14</v>
      </c>
      <c r="R25" s="11">
        <v>3668.6592565999999</v>
      </c>
    </row>
    <row r="26" spans="1:19" x14ac:dyDescent="0.25">
      <c r="A26" s="5">
        <f>SUM(A2:A25)</f>
        <v>300</v>
      </c>
      <c r="B26" s="5">
        <f t="shared" ref="B26:K26" si="9">SUM(B2:B25)</f>
        <v>4130217.4226000002</v>
      </c>
      <c r="C26" s="5">
        <f t="shared" si="9"/>
        <v>0</v>
      </c>
      <c r="D26" s="5">
        <f t="shared" si="9"/>
        <v>4900</v>
      </c>
      <c r="E26" s="5">
        <f t="shared" si="9"/>
        <v>90000</v>
      </c>
      <c r="F26" s="5">
        <f t="shared" si="9"/>
        <v>1763020</v>
      </c>
      <c r="G26" s="5">
        <f t="shared" si="9"/>
        <v>1039755236.8986001</v>
      </c>
      <c r="H26" s="5">
        <f t="shared" si="9"/>
        <v>59278435.232800007</v>
      </c>
      <c r="I26" s="5">
        <f t="shared" si="9"/>
        <v>3958125.0299916668</v>
      </c>
      <c r="J26" s="5">
        <f t="shared" si="9"/>
        <v>4090738.1797770099</v>
      </c>
      <c r="K26" s="5">
        <f t="shared" si="9"/>
        <v>758282742847.55823</v>
      </c>
      <c r="L26" s="5"/>
      <c r="M26" s="4"/>
      <c r="N26" t="s">
        <v>12</v>
      </c>
      <c r="O26">
        <f>B27-O24*A27-O25*A27</f>
        <v>124742.0826380612</v>
      </c>
      <c r="Q26" t="s">
        <v>15</v>
      </c>
      <c r="R26" s="11">
        <v>101863.687269</v>
      </c>
    </row>
    <row r="27" spans="1:19" x14ac:dyDescent="0.25">
      <c r="A27" s="7">
        <f>AVERAGE(A2:A25)</f>
        <v>12.5</v>
      </c>
      <c r="B27" s="7">
        <f>AVERAGE(B2:B25)</f>
        <v>172092.39260833335</v>
      </c>
      <c r="C27" s="2"/>
    </row>
    <row r="28" spans="1:19" x14ac:dyDescent="0.25">
      <c r="C28" s="2"/>
      <c r="Q28" s="12" t="s">
        <v>16</v>
      </c>
      <c r="R28">
        <f>(R24*A26)+R25</f>
        <v>39478.3215566</v>
      </c>
    </row>
    <row r="29" spans="1:19" x14ac:dyDescent="0.25">
      <c r="C29" s="2"/>
      <c r="Q29" s="12" t="s">
        <v>17</v>
      </c>
      <c r="R29">
        <f>POWER(CORREL(A2:A25,B2:B25),2)</f>
        <v>0.9212663902505962</v>
      </c>
    </row>
    <row r="30" spans="1:19" x14ac:dyDescent="0.25">
      <c r="C30" s="2"/>
      <c r="Q30" s="1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" customWidth="1"/>
    <col min="2" max="2" width="13.42578125" customWidth="1"/>
    <col min="3" max="3" width="13.28515625" customWidth="1"/>
    <col min="4" max="4" width="13.140625" customWidth="1"/>
    <col min="5" max="5" width="14" customWidth="1"/>
    <col min="6" max="6" width="13.7109375" customWidth="1"/>
    <col min="7" max="7" width="14.28515625" customWidth="1"/>
    <col min="8" max="8" width="13" customWidth="1"/>
    <col min="9" max="9" width="13.28515625" customWidth="1"/>
  </cols>
  <sheetData>
    <row r="1" spans="1:9" x14ac:dyDescent="0.25">
      <c r="A1" s="26" t="s">
        <v>55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Sheet4!K2</f>
        <v>8.427242738680928E+16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Sheet4!K3</f>
        <v>3839862574932861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Sheet4!K4</f>
        <v>177349959657478.88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Sheet4!K5</f>
        <v>8334627644667.9297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Sheet4!K6</f>
        <v>400841072551.83667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Sheet4!K7</f>
        <v>19913962011.005802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Sheet4!K8</f>
        <v>1039755236.8986001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Sheet4!K9</f>
        <v>59278435.232800007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Sheet4!K10</f>
        <v>4130217.4226000002</v>
      </c>
      <c r="H10">
        <f>Sheet2!P27</f>
        <v>300</v>
      </c>
      <c r="I10">
        <f>Sheet2!R6</f>
        <v>24</v>
      </c>
    </row>
    <row r="12" spans="1:9" x14ac:dyDescent="0.25">
      <c r="A12" s="22" t="s">
        <v>56</v>
      </c>
      <c r="B12" s="22">
        <f>MDETERM(A2:I10)</f>
        <v>1.648123647940159E+74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5703125" customWidth="1"/>
    <col min="2" max="2" width="13.42578125" customWidth="1"/>
    <col min="3" max="4" width="14" customWidth="1"/>
    <col min="5" max="5" width="13.85546875" customWidth="1"/>
    <col min="6" max="6" width="13.5703125" customWidth="1"/>
    <col min="7" max="7" width="13.42578125" customWidth="1"/>
    <col min="8" max="8" width="13.28515625" customWidth="1"/>
    <col min="9" max="9" width="14.28515625" customWidth="1"/>
  </cols>
  <sheetData>
    <row r="1" spans="1:9" x14ac:dyDescent="0.25">
      <c r="A1" s="26" t="s">
        <v>57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Sheet4!K2</f>
        <v>8.427242738680928E+16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Sheet4!K3</f>
        <v>3839862574932861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Sheet4!K4</f>
        <v>177349959657478.88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Sheet4!K5</f>
        <v>8334627644667.9297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Sheet4!K6</f>
        <v>400841072551.83667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Sheet4!K7</f>
        <v>19913962011.005802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Sheet4!K8</f>
        <v>1039755236.8986001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Sheet4!K9</f>
        <v>59278435.232800007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Sheet4!K10</f>
        <v>4130217.4226000002</v>
      </c>
      <c r="I10">
        <f>Sheet2!R6</f>
        <v>24</v>
      </c>
    </row>
    <row r="12" spans="1:9" x14ac:dyDescent="0.25">
      <c r="A12" s="23" t="s">
        <v>58</v>
      </c>
      <c r="B12" s="23">
        <f>MDETERM(A2:I10)</f>
        <v>-3.241915096578269E+74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7109375" customWidth="1"/>
    <col min="2" max="3" width="13.28515625" customWidth="1"/>
    <col min="4" max="4" width="14.42578125" customWidth="1"/>
    <col min="5" max="5" width="14.140625" customWidth="1"/>
    <col min="6" max="6" width="13.5703125" customWidth="1"/>
    <col min="7" max="7" width="14.140625" customWidth="1"/>
    <col min="8" max="8" width="13.28515625" customWidth="1"/>
    <col min="9" max="9" width="13.7109375" customWidth="1"/>
  </cols>
  <sheetData>
    <row r="1" spans="1:9" x14ac:dyDescent="0.25">
      <c r="A1" s="26" t="s">
        <v>59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Sheet4!K2</f>
        <v>8.427242738680928E+16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Sheet4!K3</f>
        <v>3839862574932861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Sheet4!K4</f>
        <v>177349959657478.88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Sheet4!K5</f>
        <v>8334627644667.9297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Sheet4!K6</f>
        <v>400841072551.83667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Sheet4!K7</f>
        <v>19913962011.005802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Sheet4!K8</f>
        <v>1039755236.8986001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Sheet4!K9</f>
        <v>59278435.232800007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Sheet4!K10</f>
        <v>4130217.4226000002</v>
      </c>
    </row>
    <row r="12" spans="1:9" x14ac:dyDescent="0.25">
      <c r="A12" s="24" t="s">
        <v>60</v>
      </c>
      <c r="B12" s="24">
        <f>MDETERM(A2:I10)</f>
        <v>4.6110781736218825E+74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3:B11"/>
    </sheetView>
  </sheetViews>
  <sheetFormatPr baseColWidth="10" defaultColWidth="9.140625" defaultRowHeight="15" x14ac:dyDescent="0.25"/>
  <cols>
    <col min="1" max="1" width="10.7109375" customWidth="1"/>
    <col min="2" max="2" width="24.28515625" customWidth="1"/>
  </cols>
  <sheetData>
    <row r="1" spans="1:2" x14ac:dyDescent="0.25">
      <c r="A1" s="26" t="s">
        <v>61</v>
      </c>
      <c r="B1" s="26"/>
    </row>
    <row r="3" spans="1:2" x14ac:dyDescent="0.25">
      <c r="A3" t="s">
        <v>10</v>
      </c>
      <c r="B3" s="25">
        <f>Sheet4!C13/Sheet3!B11</f>
        <v>1.6624164332951722E-3</v>
      </c>
    </row>
    <row r="4" spans="1:2" x14ac:dyDescent="0.25">
      <c r="A4" t="s">
        <v>11</v>
      </c>
      <c r="B4" s="25">
        <f>Sheet5!B12/Sheet3!B11</f>
        <v>-0.16671608148477257</v>
      </c>
    </row>
    <row r="5" spans="1:2" x14ac:dyDescent="0.25">
      <c r="A5" t="s">
        <v>12</v>
      </c>
      <c r="B5" s="25">
        <f>Sheet6!B12/Sheet3!B11</f>
        <v>7.0055468839156818</v>
      </c>
    </row>
    <row r="6" spans="1:2" x14ac:dyDescent="0.25">
      <c r="A6" t="s">
        <v>62</v>
      </c>
      <c r="B6" s="25">
        <f>Sheet7!B12/Sheet3!B11</f>
        <v>-159.7288149171533</v>
      </c>
    </row>
    <row r="7" spans="1:2" x14ac:dyDescent="0.25">
      <c r="A7" t="s">
        <v>63</v>
      </c>
      <c r="B7" s="25">
        <f>Sheet8!B12/Sheet3!B11</f>
        <v>2129.6305088682257</v>
      </c>
    </row>
    <row r="8" spans="1:2" x14ac:dyDescent="0.25">
      <c r="A8" t="s">
        <v>64</v>
      </c>
      <c r="B8" s="25">
        <f>Sheet9!B12/Sheet3!B11</f>
        <v>-16587.047426870784</v>
      </c>
    </row>
    <row r="9" spans="1:2" x14ac:dyDescent="0.25">
      <c r="A9" t="s">
        <v>65</v>
      </c>
      <c r="B9" s="25">
        <f>Sheet10!B12/Sheet3!B11</f>
        <v>70986.984847834159</v>
      </c>
    </row>
    <row r="10" spans="1:2" x14ac:dyDescent="0.25">
      <c r="A10" t="s">
        <v>66</v>
      </c>
      <c r="B10" s="25">
        <f>Sheet11!B12/Sheet3!B11</f>
        <v>-139633.8060717652</v>
      </c>
    </row>
    <row r="11" spans="1:2" x14ac:dyDescent="0.25">
      <c r="A11" t="s">
        <v>67</v>
      </c>
      <c r="B11" s="25">
        <f>Sheet12!B12/Sheet3!B11</f>
        <v>198605.56994748014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4.140625" customWidth="1"/>
  </cols>
  <sheetData>
    <row r="2" spans="1:10" x14ac:dyDescent="0.25">
      <c r="B2" t="s">
        <v>1</v>
      </c>
      <c r="C2" t="s">
        <v>68</v>
      </c>
      <c r="D2" t="s">
        <v>36</v>
      </c>
      <c r="E2" t="s">
        <v>35</v>
      </c>
      <c r="F2" t="s">
        <v>34</v>
      </c>
      <c r="G2" t="s">
        <v>33</v>
      </c>
      <c r="H2" t="s">
        <v>32</v>
      </c>
      <c r="I2" t="s">
        <v>31</v>
      </c>
      <c r="J2" t="s">
        <v>30</v>
      </c>
    </row>
    <row r="3" spans="1:10" x14ac:dyDescent="0.25">
      <c r="A3" t="s">
        <v>1</v>
      </c>
      <c r="B3">
        <v>1</v>
      </c>
      <c r="C3">
        <f>B4</f>
        <v>0.95982622919494975</v>
      </c>
      <c r="D3">
        <f>B5</f>
        <v>0.95732219973970656</v>
      </c>
      <c r="E3">
        <f>B6</f>
        <v>0.921770440173593</v>
      </c>
      <c r="F3">
        <f>B7</f>
        <v>0.87959212314037449</v>
      </c>
      <c r="G3">
        <f>B8</f>
        <v>0.83873193510777444</v>
      </c>
      <c r="H3">
        <f>B9</f>
        <v>0.80157824711441428</v>
      </c>
      <c r="I3">
        <f>B10</f>
        <v>0.76860092003259106</v>
      </c>
      <c r="J3">
        <f>B11</f>
        <v>0.73958220914457684</v>
      </c>
    </row>
    <row r="4" spans="1:10" x14ac:dyDescent="0.25">
      <c r="A4" t="s">
        <v>68</v>
      </c>
      <c r="B4">
        <f>CORREL(Sheet1!A2:A25,Sheet1!B2:B25)</f>
        <v>0.95982622919494975</v>
      </c>
      <c r="C4">
        <v>1</v>
      </c>
      <c r="D4">
        <f>CORREL(Sheet2!P2:P25,Sheet2!O2:O25)</f>
        <v>0.97082193253493287</v>
      </c>
      <c r="E4">
        <f>CORREL(Sheet2!P2:P25,Sheet2!N2:N25)</f>
        <v>0.92106873321661042</v>
      </c>
      <c r="F4">
        <f>CORREL(Sheet2!P2:P25,Sheet2!M2:M25)</f>
        <v>0.87173127797059347</v>
      </c>
      <c r="G4">
        <f>CORREL(Sheet2!P2:P25,Sheet2!L2:L25)</f>
        <v>0.82714305296162205</v>
      </c>
      <c r="H4">
        <f>CORREL(Sheet2!P2:P25,Sheet2!K2:K25)</f>
        <v>0.78774568733339223</v>
      </c>
      <c r="I4">
        <f>CORREL(Sheet2!P2:P25,Sheet2!J2:J25)</f>
        <v>0.75304869021135157</v>
      </c>
      <c r="J4">
        <f>CORREL(Sheet2!P2:P25,Sheet2!I2:I25)</f>
        <v>0.72239709592986623</v>
      </c>
    </row>
    <row r="5" spans="1:10" x14ac:dyDescent="0.25">
      <c r="A5" t="s">
        <v>36</v>
      </c>
      <c r="B5">
        <f>CORREL(Sheet1!B2:B25,Sheet2!O2:O25)</f>
        <v>0.95732219973970656</v>
      </c>
      <c r="C5">
        <f>CORREL(Sheet2!P2:P25,Sheet2!O2:O25)</f>
        <v>0.97082193253493287</v>
      </c>
      <c r="D5">
        <v>1</v>
      </c>
      <c r="E5">
        <f>CORREL(Sheet2!O2:O25,Sheet2!N2:N25)</f>
        <v>0.9863852943011131</v>
      </c>
      <c r="F5">
        <f>CORREL(Sheet2!O2:O25,Sheet2!M2:M25)</f>
        <v>0.9592414697040017</v>
      </c>
      <c r="G5">
        <f>CORREL(Sheet2!O2:O25,Sheet2!L2:L25)</f>
        <v>0.92852127500203319</v>
      </c>
      <c r="H5">
        <f>CORREL(Sheet2!O2:O25,Sheet2!K2:K25)</f>
        <v>0.89789318705009269</v>
      </c>
      <c r="I5">
        <f>CORREL(Sheet2!O2:O25,Sheet2!J2:J25)</f>
        <v>0.86873739655457194</v>
      </c>
      <c r="J5">
        <f>CORREL(Sheet2!O2:O25,Sheet2!I2:I25)</f>
        <v>0.84152179497771984</v>
      </c>
    </row>
    <row r="6" spans="1:10" x14ac:dyDescent="0.25">
      <c r="A6" t="s">
        <v>35</v>
      </c>
      <c r="B6">
        <f>CORREL(Sheet1!B2:B25,Sheet2!N2:N25)</f>
        <v>0.921770440173593</v>
      </c>
      <c r="C6">
        <f>CORREL(Sheet2!P2:P25,Sheet2!N2:N25)</f>
        <v>0.92106873321661042</v>
      </c>
      <c r="D6">
        <f>E5</f>
        <v>0.9863852943011131</v>
      </c>
      <c r="E6">
        <v>1</v>
      </c>
      <c r="F6">
        <f>CORREL(Sheet2!N2:N25,Sheet2!M2:M25)</f>
        <v>0.99230075987974553</v>
      </c>
      <c r="G6">
        <f>CORREL(Sheet2!N2:N25,Sheet2!L2:L25)</f>
        <v>0.97545501831969783</v>
      </c>
      <c r="H6">
        <f>CORREL(Sheet2!N2:N25,Sheet2!K2:K25)</f>
        <v>0.9548217479780835</v>
      </c>
      <c r="I6">
        <f>CORREL(Sheet2!N2:N25,Sheet2!J2:J25)</f>
        <v>0.93293921151849279</v>
      </c>
      <c r="J6">
        <f>CORREL(Sheet2!N2:N25,Sheet2!I2:I25)</f>
        <v>0.91105841929829878</v>
      </c>
    </row>
    <row r="7" spans="1:10" x14ac:dyDescent="0.25">
      <c r="A7" t="s">
        <v>34</v>
      </c>
      <c r="B7">
        <f>CORREL(Sheet1!B2:B25,Sheet2!M2:M25)</f>
        <v>0.87959212314037449</v>
      </c>
      <c r="C7">
        <f>CORREL(Sheet2!P2:P25,Sheet2!M2:M25)</f>
        <v>0.87173127797059347</v>
      </c>
      <c r="D7">
        <f>F5</f>
        <v>0.9592414697040017</v>
      </c>
      <c r="E7">
        <f>F6</f>
        <v>0.99230075987974553</v>
      </c>
      <c r="F7">
        <v>1</v>
      </c>
      <c r="G7">
        <f>CORREL(Sheet2!M2:M25,Sheet2!L2:L25)</f>
        <v>0.99508327228084126</v>
      </c>
      <c r="H7">
        <f>CORREL(Sheet2!M2:M25,Sheet2!K2:K25)</f>
        <v>0.98367808989700201</v>
      </c>
      <c r="I7">
        <f>CORREL(Sheet2!M2:M25,Sheet2!J2:J25)</f>
        <v>0.96896805090804528</v>
      </c>
      <c r="J7">
        <f>CORREL(Sheet2!M2:M25,Sheet2!I2:I25)</f>
        <v>0.95269710052999124</v>
      </c>
    </row>
    <row r="8" spans="1:10" x14ac:dyDescent="0.25">
      <c r="A8" t="s">
        <v>33</v>
      </c>
      <c r="B8">
        <f>CORREL(Sheet1!B2:B25,Sheet2!L2:L25)</f>
        <v>0.83873193510777444</v>
      </c>
      <c r="C8">
        <f>G4</f>
        <v>0.82714305296162205</v>
      </c>
      <c r="D8">
        <v>99</v>
      </c>
      <c r="E8">
        <f>G6</f>
        <v>0.97545501831969783</v>
      </c>
      <c r="F8">
        <f>G7</f>
        <v>0.99508327228084126</v>
      </c>
      <c r="G8">
        <v>1</v>
      </c>
      <c r="H8">
        <f>CORREL(Sheet2!L2:L25,Sheet2!K2:K25)</f>
        <v>0.99660251544348111</v>
      </c>
      <c r="I8">
        <f>CORREL(Sheet2!L2:L25,Sheet2!J2:J25)</f>
        <v>0.98840227756964416</v>
      </c>
      <c r="J8">
        <f>CORREL(Sheet2!L2:L25,Sheet2!I2:I25)</f>
        <v>0.97743587481303262</v>
      </c>
    </row>
    <row r="9" spans="1:10" x14ac:dyDescent="0.25">
      <c r="A9" t="s">
        <v>32</v>
      </c>
      <c r="B9">
        <f>CORREL(Sheet1!B2:B25,Sheet2!K2:K25)</f>
        <v>0.80157824711441428</v>
      </c>
      <c r="C9">
        <f>H4</f>
        <v>0.78774568733339223</v>
      </c>
      <c r="D9">
        <f>H5</f>
        <v>0.89789318705009269</v>
      </c>
      <c r="E9">
        <f>H6</f>
        <v>0.9548217479780835</v>
      </c>
      <c r="F9">
        <f>H7</f>
        <v>0.98367808989700201</v>
      </c>
      <c r="G9">
        <f>H8</f>
        <v>0.99660251544348111</v>
      </c>
      <c r="H9">
        <v>1</v>
      </c>
      <c r="I9">
        <f>CORREL(Sheet2!K2:K25,Sheet2!J2:J25)</f>
        <v>0.9975205114791672</v>
      </c>
      <c r="J9">
        <f>CORREL(Sheet2!K2:K25,Sheet2!I2:I25)</f>
        <v>0.99136239279136751</v>
      </c>
    </row>
    <row r="10" spans="1:10" x14ac:dyDescent="0.25">
      <c r="A10" t="s">
        <v>31</v>
      </c>
      <c r="B10">
        <f>CORREL(Sheet1!B2:B25,Sheet2!J2:J25)</f>
        <v>0.76860092003259106</v>
      </c>
      <c r="C10">
        <f>I4</f>
        <v>0.75304869021135157</v>
      </c>
      <c r="D10">
        <f>I5</f>
        <v>0.86873739655457194</v>
      </c>
      <c r="E10">
        <f>I6</f>
        <v>0.93293921151849279</v>
      </c>
      <c r="F10">
        <f>I7</f>
        <v>0.96896805090804528</v>
      </c>
      <c r="G10">
        <f>I8</f>
        <v>0.98840227756964416</v>
      </c>
      <c r="H10">
        <f>I9</f>
        <v>0.9975205114791672</v>
      </c>
      <c r="I10">
        <v>1</v>
      </c>
      <c r="J10">
        <f>CORREL(Sheet2!J2:J25,Sheet2!I2:I25)</f>
        <v>0.99811689083828903</v>
      </c>
    </row>
    <row r="11" spans="1:10" x14ac:dyDescent="0.25">
      <c r="A11" t="s">
        <v>30</v>
      </c>
      <c r="B11">
        <f>CORREL(Sheet1!B2:B25,Sheet2!I2:I25)</f>
        <v>0.73958220914457684</v>
      </c>
      <c r="C11">
        <f>J4</f>
        <v>0.72239709592986623</v>
      </c>
      <c r="D11">
        <f>J5</f>
        <v>0.84152179497771984</v>
      </c>
      <c r="E11">
        <f>J6</f>
        <v>0.91105841929829878</v>
      </c>
      <c r="F11">
        <f>J7</f>
        <v>0.95269710052999124</v>
      </c>
      <c r="G11">
        <f>J8</f>
        <v>0.97743587481303262</v>
      </c>
      <c r="H11">
        <f>J9</f>
        <v>0.99136239279136751</v>
      </c>
      <c r="I11">
        <f>J10</f>
        <v>0.99811689083828903</v>
      </c>
      <c r="J11">
        <v>1</v>
      </c>
    </row>
    <row r="14" spans="1:10" x14ac:dyDescent="0.25">
      <c r="A14" t="s">
        <v>6</v>
      </c>
      <c r="B14">
        <f>MDETERM(B3:J11)</f>
        <v>-4.1193653302954079E-25</v>
      </c>
    </row>
    <row r="15" spans="1:10" x14ac:dyDescent="0.25">
      <c r="A15" t="s">
        <v>69</v>
      </c>
      <c r="B15">
        <f>MDETERM(C4:J11)</f>
        <v>-9.7215945181314881E-24</v>
      </c>
    </row>
    <row r="16" spans="1:10" x14ac:dyDescent="0.25">
      <c r="A16" t="s">
        <v>70</v>
      </c>
      <c r="B16">
        <f>1-(B14/B15)</f>
        <v>0.95762664938747966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0.85546875" customWidth="1"/>
    <col min="2" max="2" width="17.140625" customWidth="1"/>
    <col min="5" max="5" width="17.5703125" customWidth="1"/>
    <col min="7" max="7" width="13.140625" customWidth="1"/>
    <col min="8" max="8" width="14.28515625" customWidth="1"/>
  </cols>
  <sheetData>
    <row r="1" spans="1:8" x14ac:dyDescent="0.25">
      <c r="A1" s="26" t="s">
        <v>75</v>
      </c>
      <c r="B1" s="26"/>
      <c r="C1" s="26"/>
      <c r="E1" t="s">
        <v>73</v>
      </c>
    </row>
    <row r="2" spans="1:8" x14ac:dyDescent="0.25">
      <c r="A2" t="s">
        <v>72</v>
      </c>
      <c r="B2">
        <f>E28</f>
        <v>12.016255428818901</v>
      </c>
      <c r="E2">
        <f>LN(Sheet1!B2)</f>
        <v>11.676972725974201</v>
      </c>
    </row>
    <row r="3" spans="1:8" x14ac:dyDescent="0.25">
      <c r="A3" t="s">
        <v>10</v>
      </c>
      <c r="B3">
        <f>_xlfn.COVARIANCE.P(Sheet1!A2:A25,E2:E25)/_xlfn.VAR.P(Sheet1!A2:A25)</f>
        <v>3.9363322199919955E-2</v>
      </c>
      <c r="E3">
        <f>LN(Sheet1!B3)</f>
        <v>11.41161230326974</v>
      </c>
    </row>
    <row r="4" spans="1:8" x14ac:dyDescent="0.25">
      <c r="A4" t="s">
        <v>71</v>
      </c>
      <c r="B4">
        <f>B2-B3*Sheet1!A27</f>
        <v>11.524213901319902</v>
      </c>
      <c r="E4">
        <f>LN(Sheet1!B4)</f>
        <v>11.685398685709369</v>
      </c>
    </row>
    <row r="5" spans="1:8" x14ac:dyDescent="0.25">
      <c r="A5" t="s">
        <v>11</v>
      </c>
      <c r="B5">
        <f>EXP(B4)</f>
        <v>101135.23911707089</v>
      </c>
      <c r="E5">
        <f>LN(Sheet1!B5)</f>
        <v>11.725776226799006</v>
      </c>
    </row>
    <row r="6" spans="1:8" x14ac:dyDescent="0.25">
      <c r="E6">
        <f>LN(Sheet1!B6)</f>
        <v>11.779542213259576</v>
      </c>
    </row>
    <row r="7" spans="1:8" x14ac:dyDescent="0.25">
      <c r="A7">
        <v>1</v>
      </c>
      <c r="B7">
        <f>CORREL(Sheet1!B2:B25,Sheet1!A2:A25)</f>
        <v>0.95982622919494975</v>
      </c>
      <c r="E7">
        <f>LN(Sheet1!B7)</f>
        <v>11.769073401893639</v>
      </c>
      <c r="G7">
        <v>1</v>
      </c>
      <c r="H7">
        <f>CORREL(E2:E25,Sheet1!A2:A25)</f>
        <v>0.96208927434882974</v>
      </c>
    </row>
    <row r="8" spans="1:8" x14ac:dyDescent="0.25">
      <c r="A8">
        <f>B7</f>
        <v>0.95982622919494975</v>
      </c>
      <c r="B8">
        <v>1</v>
      </c>
      <c r="E8">
        <f>LN(Sheet1!B8)</f>
        <v>11.749543222079915</v>
      </c>
      <c r="G8">
        <f>H7</f>
        <v>0.96208927434882974</v>
      </c>
      <c r="H8">
        <v>1</v>
      </c>
    </row>
    <row r="9" spans="1:8" x14ac:dyDescent="0.25">
      <c r="E9">
        <f>LN(Sheet1!B9)</f>
        <v>11.863600301210765</v>
      </c>
    </row>
    <row r="10" spans="1:8" x14ac:dyDescent="0.25">
      <c r="A10" t="s">
        <v>6</v>
      </c>
      <c r="B10">
        <f>MDETERM(A7:B8)</f>
        <v>7.8733609749403799E-2</v>
      </c>
      <c r="E10">
        <f>LN(Sheet1!B10)</f>
        <v>11.87184411391927</v>
      </c>
      <c r="G10" t="s">
        <v>6</v>
      </c>
      <c r="H10">
        <f>MDETERM(G7:H8)</f>
        <v>7.4384228182942214E-2</v>
      </c>
    </row>
    <row r="11" spans="1:8" x14ac:dyDescent="0.25">
      <c r="A11" t="s">
        <v>70</v>
      </c>
      <c r="B11">
        <f>1-B10</f>
        <v>0.9212663902505962</v>
      </c>
      <c r="E11">
        <f>LN(Sheet1!B11)</f>
        <v>11.902558396301176</v>
      </c>
      <c r="G11" t="s">
        <v>70</v>
      </c>
      <c r="H11">
        <f>1-H10</f>
        <v>0.92561577181705779</v>
      </c>
    </row>
    <row r="12" spans="1:8" x14ac:dyDescent="0.25">
      <c r="E12">
        <f>LN(Sheet1!B12)</f>
        <v>11.940236862308206</v>
      </c>
    </row>
    <row r="13" spans="1:8" x14ac:dyDescent="0.25">
      <c r="E13">
        <f>LN(Sheet1!B13)</f>
        <v>11.80839134483942</v>
      </c>
    </row>
    <row r="14" spans="1:8" x14ac:dyDescent="0.25">
      <c r="E14">
        <f>LN(Sheet1!B14)</f>
        <v>12.044849534919871</v>
      </c>
    </row>
    <row r="15" spans="1:8" x14ac:dyDescent="0.25">
      <c r="E15">
        <f>LN(Sheet1!B15)</f>
        <v>12.122274101859828</v>
      </c>
    </row>
    <row r="16" spans="1:8" x14ac:dyDescent="0.25">
      <c r="E16">
        <f>LN(Sheet1!B16)</f>
        <v>12.08200739866763</v>
      </c>
    </row>
    <row r="17" spans="5:5" x14ac:dyDescent="0.25">
      <c r="E17">
        <f>LN(Sheet1!B17)</f>
        <v>12.246395787804335</v>
      </c>
    </row>
    <row r="18" spans="5:5" x14ac:dyDescent="0.25">
      <c r="E18">
        <f>LN(Sheet1!B18)</f>
        <v>12.257249145847563</v>
      </c>
    </row>
    <row r="19" spans="5:5" x14ac:dyDescent="0.25">
      <c r="E19">
        <f>LN(Sheet1!B19)</f>
        <v>12.26760072028654</v>
      </c>
    </row>
    <row r="20" spans="5:5" x14ac:dyDescent="0.25">
      <c r="E20">
        <f>LN(Sheet1!B20)</f>
        <v>12.334465323798868</v>
      </c>
    </row>
    <row r="21" spans="5:5" x14ac:dyDescent="0.25">
      <c r="E21">
        <f>LN(Sheet1!B21)</f>
        <v>12.322848810017421</v>
      </c>
    </row>
    <row r="22" spans="5:5" x14ac:dyDescent="0.25">
      <c r="E22">
        <f>LN(Sheet1!B22)</f>
        <v>12.301867385189135</v>
      </c>
    </row>
    <row r="23" spans="5:5" x14ac:dyDescent="0.25">
      <c r="E23">
        <f>LN(Sheet1!B23)</f>
        <v>12.422240873743917</v>
      </c>
    </row>
    <row r="24" spans="5:5" x14ac:dyDescent="0.25">
      <c r="E24">
        <f>LN(Sheet1!B24)</f>
        <v>12.286747135125937</v>
      </c>
    </row>
    <row r="25" spans="5:5" x14ac:dyDescent="0.25">
      <c r="E25">
        <f>LN(Sheet1!B25)</f>
        <v>12.517034276828305</v>
      </c>
    </row>
    <row r="28" spans="5:5" x14ac:dyDescent="0.25">
      <c r="E28">
        <f>AVERAGE(E2:E25)</f>
        <v>12.016255428818901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B6" sqref="B6"/>
    </sheetView>
  </sheetViews>
  <sheetFormatPr baseColWidth="10" defaultColWidth="9.140625" defaultRowHeight="15" x14ac:dyDescent="0.25"/>
  <cols>
    <col min="2" max="2" width="16" customWidth="1"/>
    <col min="6" max="6" width="12.42578125" customWidth="1"/>
  </cols>
  <sheetData>
    <row r="1" spans="1:6" x14ac:dyDescent="0.25">
      <c r="A1" s="26" t="s">
        <v>75</v>
      </c>
      <c r="B1" s="26"/>
      <c r="C1" s="26"/>
      <c r="F1" t="s">
        <v>74</v>
      </c>
    </row>
    <row r="2" spans="1:6" x14ac:dyDescent="0.25">
      <c r="A2" t="s">
        <v>10</v>
      </c>
      <c r="B2">
        <f>_xlfn.COVARIANCE.P(Sheet16!E2:E25,F2:F25)/_xlfn.VAR.P(F2:F25)</f>
        <v>0.30729532978909002</v>
      </c>
      <c r="F2">
        <f>LN(Sheet1!A2)</f>
        <v>0</v>
      </c>
    </row>
    <row r="3" spans="1:6" x14ac:dyDescent="0.25">
      <c r="A3" t="s">
        <v>71</v>
      </c>
      <c r="B3">
        <f>Sheet16!B2-B2*F27</f>
        <v>11.314793283493945</v>
      </c>
      <c r="F3">
        <f>LN(Sheet1!A3)</f>
        <v>0.69314718055994529</v>
      </c>
    </row>
    <row r="4" spans="1:6" x14ac:dyDescent="0.25">
      <c r="A4" t="s">
        <v>11</v>
      </c>
      <c r="B4">
        <f>EXP(B3)</f>
        <v>82026.142260595632</v>
      </c>
      <c r="F4">
        <f>LN(Sheet1!A4)</f>
        <v>1.0986122886681098</v>
      </c>
    </row>
    <row r="5" spans="1:6" x14ac:dyDescent="0.25">
      <c r="F5">
        <f>LN(Sheet1!A5)</f>
        <v>1.3862943611198906</v>
      </c>
    </row>
    <row r="6" spans="1:6" x14ac:dyDescent="0.25">
      <c r="A6">
        <v>1</v>
      </c>
      <c r="B6">
        <f>CORREL(Sheet16!E2:E25,F2:F25)</f>
        <v>0.8821064280710047</v>
      </c>
      <c r="F6">
        <f>LN(Sheet1!A6)</f>
        <v>1.6094379124341003</v>
      </c>
    </row>
    <row r="7" spans="1:6" x14ac:dyDescent="0.25">
      <c r="A7">
        <f>B6</f>
        <v>0.8821064280710047</v>
      </c>
      <c r="B7">
        <v>1</v>
      </c>
      <c r="F7">
        <f>LN(Sheet1!A7)</f>
        <v>1.791759469228055</v>
      </c>
    </row>
    <row r="8" spans="1:6" x14ac:dyDescent="0.25">
      <c r="F8">
        <f>LN(Sheet1!A8)</f>
        <v>1.9459101490553132</v>
      </c>
    </row>
    <row r="9" spans="1:6" x14ac:dyDescent="0.25">
      <c r="A9" t="s">
        <v>6</v>
      </c>
      <c r="B9">
        <f>MDETERM(A6:B7)</f>
        <v>0.22188824955581343</v>
      </c>
      <c r="F9">
        <f>LN(Sheet1!A9)</f>
        <v>2.0794415416798357</v>
      </c>
    </row>
    <row r="10" spans="1:6" x14ac:dyDescent="0.25">
      <c r="A10" t="s">
        <v>70</v>
      </c>
      <c r="B10">
        <f>1-B9</f>
        <v>0.77811175044418657</v>
      </c>
      <c r="F10">
        <f>LN(Sheet1!A10)</f>
        <v>2.1972245773362196</v>
      </c>
    </row>
    <row r="11" spans="1:6" x14ac:dyDescent="0.25">
      <c r="F11">
        <f>LN(Sheet1!A11)</f>
        <v>2.3025850929940459</v>
      </c>
    </row>
    <row r="12" spans="1:6" x14ac:dyDescent="0.25">
      <c r="F12">
        <f>LN(Sheet1!A12)</f>
        <v>2.3978952727983707</v>
      </c>
    </row>
    <row r="13" spans="1:6" x14ac:dyDescent="0.25">
      <c r="F13">
        <f>LN(Sheet1!A13)</f>
        <v>2.4849066497880004</v>
      </c>
    </row>
    <row r="14" spans="1:6" x14ac:dyDescent="0.25">
      <c r="F14">
        <f>LN(Sheet1!A14)</f>
        <v>2.5649493574615367</v>
      </c>
    </row>
    <row r="15" spans="1:6" x14ac:dyDescent="0.25">
      <c r="F15">
        <f>LN(Sheet1!A15)</f>
        <v>2.6390573296152584</v>
      </c>
    </row>
    <row r="16" spans="1:6" x14ac:dyDescent="0.25">
      <c r="F16">
        <f>LN(Sheet1!A16)</f>
        <v>2.7080502011022101</v>
      </c>
    </row>
    <row r="17" spans="6:6" x14ac:dyDescent="0.25">
      <c r="F17">
        <f>LN(Sheet1!A17)</f>
        <v>2.7725887222397811</v>
      </c>
    </row>
    <row r="18" spans="6:6" x14ac:dyDescent="0.25">
      <c r="F18">
        <f>LN(Sheet1!A18)</f>
        <v>2.8332133440562162</v>
      </c>
    </row>
    <row r="19" spans="6:6" x14ac:dyDescent="0.25">
      <c r="F19">
        <f>LN(Sheet1!A19)</f>
        <v>2.8903717578961645</v>
      </c>
    </row>
    <row r="20" spans="6:6" x14ac:dyDescent="0.25">
      <c r="F20">
        <f>LN(Sheet1!A20)</f>
        <v>2.9444389791664403</v>
      </c>
    </row>
    <row r="21" spans="6:6" x14ac:dyDescent="0.25">
      <c r="F21">
        <f>LN(Sheet1!A21)</f>
        <v>2.9957322735539909</v>
      </c>
    </row>
    <row r="22" spans="6:6" x14ac:dyDescent="0.25">
      <c r="F22">
        <f>LN(Sheet1!A22)</f>
        <v>3.044522437723423</v>
      </c>
    </row>
    <row r="23" spans="6:6" x14ac:dyDescent="0.25">
      <c r="F23">
        <f>LN(Sheet1!A23)</f>
        <v>3.0910424533583161</v>
      </c>
    </row>
    <row r="24" spans="6:6" x14ac:dyDescent="0.25">
      <c r="F24">
        <f>LN(Sheet1!A24)</f>
        <v>3.1354942159291497</v>
      </c>
    </row>
    <row r="25" spans="6:6" x14ac:dyDescent="0.25">
      <c r="F25">
        <f>LN(Sheet1!A25)</f>
        <v>3.1780538303479458</v>
      </c>
    </row>
    <row r="27" spans="6:6" x14ac:dyDescent="0.25">
      <c r="F27">
        <f>AVERAGE(F2:F25)</f>
        <v>2.2826970582546804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ColWidth="9.140625" defaultRowHeight="15" x14ac:dyDescent="0.25"/>
  <sheetData>
    <row r="1" spans="1:3" x14ac:dyDescent="0.25">
      <c r="A1" s="26" t="s">
        <v>76</v>
      </c>
      <c r="B1" s="26"/>
      <c r="C1" s="26"/>
    </row>
    <row r="3" spans="1:3" x14ac:dyDescent="0.25">
      <c r="A3" t="s">
        <v>10</v>
      </c>
      <c r="B3">
        <f>_xlfn.COVARIANCE.P(Sheet1!B2:B25,Sheet17!F2:F25)/_xlfn.VAR.P(Sheet17!F2:F25)</f>
        <v>49974.604751977866</v>
      </c>
    </row>
    <row r="4" spans="1:3" x14ac:dyDescent="0.25">
      <c r="A4" t="s">
        <v>11</v>
      </c>
      <c r="B4">
        <f>Sheet1!B27-B3*Sheet17!F27</f>
        <v>58015.509353553105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P1" workbookViewId="0">
      <selection activeCell="AC27" sqref="AC27"/>
    </sheetView>
  </sheetViews>
  <sheetFormatPr baseColWidth="10" defaultColWidth="9.140625" defaultRowHeight="15" x14ac:dyDescent="0.25"/>
  <cols>
    <col min="1" max="1" width="20.42578125" customWidth="1"/>
    <col min="2" max="2" width="15.140625" customWidth="1"/>
    <col min="3" max="3" width="13.42578125" customWidth="1"/>
    <col min="4" max="4" width="13.5703125" customWidth="1"/>
    <col min="5" max="5" width="13" customWidth="1"/>
    <col min="6" max="6" width="15.42578125" customWidth="1"/>
    <col min="7" max="7" width="19.28515625" customWidth="1"/>
    <col min="8" max="8" width="17.42578125" customWidth="1"/>
    <col min="9" max="9" width="12.42578125" customWidth="1"/>
    <col min="10" max="10" width="13.140625" customWidth="1"/>
    <col min="11" max="11" width="12.7109375" customWidth="1"/>
    <col min="12" max="12" width="15.140625" customWidth="1"/>
    <col min="13" max="13" width="14.42578125" customWidth="1"/>
    <col min="14" max="14" width="13.28515625" customWidth="1"/>
    <col min="15" max="15" width="12" customWidth="1"/>
    <col min="16" max="16" width="12.28515625" customWidth="1"/>
    <col min="19" max="19" width="16" customWidth="1"/>
    <col min="20" max="20" width="18" customWidth="1"/>
    <col min="21" max="21" width="14" customWidth="1"/>
    <col min="22" max="22" width="13.28515625" customWidth="1"/>
    <col min="23" max="23" width="14.5703125" customWidth="1"/>
    <col min="24" max="24" width="13" customWidth="1"/>
    <col min="25" max="25" width="14" customWidth="1"/>
    <col min="26" max="26" width="13" customWidth="1"/>
  </cols>
  <sheetData>
    <row r="1" spans="1:2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22</v>
      </c>
      <c r="H1" t="s">
        <v>23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0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</row>
    <row r="2" spans="1:26" x14ac:dyDescent="0.25">
      <c r="A2">
        <f>POWER(Sheet1!A2,16)</f>
        <v>1</v>
      </c>
      <c r="B2">
        <f>POWER(Sheet1!A2,15)</f>
        <v>1</v>
      </c>
      <c r="C2">
        <f>POWER(Sheet1!A2,14)</f>
        <v>1</v>
      </c>
      <c r="D2">
        <f>POWER(Sheet1!A2,13)</f>
        <v>1</v>
      </c>
      <c r="E2">
        <f>POWER(Sheet1!A2,12)</f>
        <v>1</v>
      </c>
      <c r="F2">
        <f>POWER(Sheet1!A2,11)</f>
        <v>1</v>
      </c>
      <c r="G2">
        <f>POWER(Sheet1!A2,10)</f>
        <v>1</v>
      </c>
      <c r="H2">
        <f>POWER(Sheet1!A2,9)</f>
        <v>1</v>
      </c>
      <c r="I2">
        <f>POWER(Sheet1!A2,8)</f>
        <v>1</v>
      </c>
      <c r="J2">
        <f>POWER(Sheet1!A2,7)</f>
        <v>1</v>
      </c>
      <c r="K2">
        <f>POWER(Sheet1!A2,6)</f>
        <v>1</v>
      </c>
      <c r="L2">
        <f>POWER(Sheet1!A2,5)</f>
        <v>1</v>
      </c>
      <c r="M2">
        <f>POWER(Sheet1!A2,4)</f>
        <v>1</v>
      </c>
      <c r="N2">
        <f>POWER(Sheet1!A2,3)</f>
        <v>1</v>
      </c>
      <c r="O2">
        <f>POWER(Sheet1!A2,2)</f>
        <v>1</v>
      </c>
      <c r="P2">
        <f>POWER(Sheet1!A2,1)</f>
        <v>1</v>
      </c>
      <c r="S2">
        <f>I2*Sheet1!B2</f>
        <v>117827</v>
      </c>
      <c r="T2">
        <f>J2*Sheet1!B2</f>
        <v>117827</v>
      </c>
      <c r="U2">
        <f>K2*Sheet1!B2</f>
        <v>117827</v>
      </c>
      <c r="V2">
        <f>L2*Sheet1!B2</f>
        <v>117827</v>
      </c>
      <c r="W2">
        <f>M2*Sheet1!B2</f>
        <v>117827</v>
      </c>
      <c r="X2">
        <f>N2*Sheet1!B2</f>
        <v>117827</v>
      </c>
      <c r="Y2">
        <f>O2*Sheet1!B2</f>
        <v>117827</v>
      </c>
      <c r="Z2">
        <f>Sheet1!H2</f>
        <v>117827</v>
      </c>
    </row>
    <row r="3" spans="1:26" x14ac:dyDescent="0.25">
      <c r="A3">
        <f>POWER(Sheet1!A3,16)</f>
        <v>65536</v>
      </c>
      <c r="B3">
        <f>POWER(Sheet1!A3,15)</f>
        <v>32768</v>
      </c>
      <c r="C3">
        <f>POWER(Sheet1!A3,14)</f>
        <v>16384</v>
      </c>
      <c r="D3">
        <f>POWER(Sheet1!A3,13)</f>
        <v>8192</v>
      </c>
      <c r="E3">
        <f>POWER(Sheet1!A3,12)</f>
        <v>4096</v>
      </c>
      <c r="F3">
        <f>POWER(Sheet1!A3,11)</f>
        <v>2048</v>
      </c>
      <c r="G3">
        <f>POWER(Sheet1!A3,10)</f>
        <v>1024</v>
      </c>
      <c r="H3">
        <f>POWER(Sheet1!A3,9)</f>
        <v>512</v>
      </c>
      <c r="I3">
        <f>POWER(Sheet1!A3,8)</f>
        <v>256</v>
      </c>
      <c r="J3">
        <f>POWER(Sheet1!A3,7)</f>
        <v>128</v>
      </c>
      <c r="K3">
        <f>POWER(Sheet1!A3,6)</f>
        <v>64</v>
      </c>
      <c r="L3">
        <f>POWER(Sheet1!A3,5)</f>
        <v>32</v>
      </c>
      <c r="M3">
        <f>POWER(Sheet1!A3,4)</f>
        <v>16</v>
      </c>
      <c r="N3">
        <f>POWER(Sheet1!A3,3)</f>
        <v>8</v>
      </c>
      <c r="O3">
        <f>POWER(Sheet1!A3,2)</f>
        <v>4</v>
      </c>
      <c r="P3">
        <f>POWER(Sheet1!A3,1)</f>
        <v>2</v>
      </c>
      <c r="S3">
        <f>I3*Sheet1!B3</f>
        <v>23133440</v>
      </c>
      <c r="T3">
        <f>J3*Sheet1!B3</f>
        <v>11566720</v>
      </c>
      <c r="U3">
        <f>K3*Sheet1!B3</f>
        <v>5783360</v>
      </c>
      <c r="V3">
        <f>L3*Sheet1!B3</f>
        <v>2891680</v>
      </c>
      <c r="W3">
        <f>M3*Sheet1!B3</f>
        <v>1445840</v>
      </c>
      <c r="X3">
        <f>N3*Sheet1!B3</f>
        <v>722920</v>
      </c>
      <c r="Y3">
        <f>O3*Sheet1!B3</f>
        <v>361460</v>
      </c>
      <c r="Z3">
        <f>Sheet1!H3</f>
        <v>180730</v>
      </c>
    </row>
    <row r="4" spans="1:26" x14ac:dyDescent="0.25">
      <c r="A4">
        <f>POWER(Sheet1!A4,16)</f>
        <v>43046721</v>
      </c>
      <c r="B4">
        <f>POWER(Sheet1!A4,15)</f>
        <v>14348907</v>
      </c>
      <c r="C4">
        <f>POWER(Sheet1!A4,14)</f>
        <v>4782969</v>
      </c>
      <c r="D4">
        <f>POWER(Sheet1!A4,13)</f>
        <v>1594323</v>
      </c>
      <c r="E4">
        <f>POWER(Sheet1!A4,12)</f>
        <v>531441</v>
      </c>
      <c r="F4">
        <f>POWER(Sheet1!A4,11)</f>
        <v>177147</v>
      </c>
      <c r="G4">
        <f>POWER(Sheet1!A4,10)</f>
        <v>59049</v>
      </c>
      <c r="H4">
        <f>POWER(Sheet1!A4,9)</f>
        <v>19683</v>
      </c>
      <c r="I4">
        <f>POWER(Sheet1!A4,8)</f>
        <v>6561</v>
      </c>
      <c r="J4">
        <f>POWER(Sheet1!A4,7)</f>
        <v>2187</v>
      </c>
      <c r="K4">
        <f>POWER(Sheet1!A4,6)</f>
        <v>729</v>
      </c>
      <c r="L4">
        <f>POWER(Sheet1!A4,5)</f>
        <v>243</v>
      </c>
      <c r="M4">
        <f>POWER(Sheet1!A4,4)</f>
        <v>81</v>
      </c>
      <c r="N4">
        <f>POWER(Sheet1!A4,3)</f>
        <v>27</v>
      </c>
      <c r="O4">
        <f>POWER(Sheet1!A4,2)</f>
        <v>9</v>
      </c>
      <c r="P4">
        <f>POWER(Sheet1!A4,1)</f>
        <v>3</v>
      </c>
      <c r="S4">
        <f>I4*Sheet1!B4</f>
        <v>779604264</v>
      </c>
      <c r="T4">
        <f>J4*Sheet1!B4</f>
        <v>259868088</v>
      </c>
      <c r="U4">
        <f>K4*Sheet1!B4</f>
        <v>86622696</v>
      </c>
      <c r="V4">
        <f>L4*Sheet1!B4</f>
        <v>28874232</v>
      </c>
      <c r="W4">
        <f>M4*Sheet1!B4</f>
        <v>9624744</v>
      </c>
      <c r="X4">
        <f>N4*Sheet1!B4</f>
        <v>3208248</v>
      </c>
      <c r="Y4">
        <f>O4*Sheet1!B4</f>
        <v>1069416</v>
      </c>
      <c r="Z4">
        <f>Sheet1!H4</f>
        <v>356472</v>
      </c>
    </row>
    <row r="5" spans="1:26" x14ac:dyDescent="0.25">
      <c r="A5">
        <f>POWER(Sheet1!A5,16)</f>
        <v>4294967296</v>
      </c>
      <c r="B5">
        <f>POWER(Sheet1!A5,15)</f>
        <v>1073741824</v>
      </c>
      <c r="C5">
        <f>POWER(Sheet1!A5,14)</f>
        <v>268435456</v>
      </c>
      <c r="D5">
        <f>POWER(Sheet1!A5,13)</f>
        <v>67108864</v>
      </c>
      <c r="E5">
        <f>POWER(Sheet1!A5,12)</f>
        <v>16777216</v>
      </c>
      <c r="F5">
        <f>POWER(Sheet1!A5,11)</f>
        <v>4194304</v>
      </c>
      <c r="G5">
        <f>POWER(Sheet1!A5,10)</f>
        <v>1048576</v>
      </c>
      <c r="H5">
        <f>POWER(Sheet1!A5,9)</f>
        <v>262144</v>
      </c>
      <c r="I5">
        <f>POWER(Sheet1!A5,8)</f>
        <v>65536</v>
      </c>
      <c r="J5">
        <f>POWER(Sheet1!A5,7)</f>
        <v>16384</v>
      </c>
      <c r="K5">
        <f>POWER(Sheet1!A5,6)</f>
        <v>4096</v>
      </c>
      <c r="L5">
        <f>POWER(Sheet1!A5,5)</f>
        <v>1024</v>
      </c>
      <c r="M5">
        <f>POWER(Sheet1!A5,4)</f>
        <v>256</v>
      </c>
      <c r="N5">
        <f>POWER(Sheet1!A5,3)</f>
        <v>64</v>
      </c>
      <c r="O5">
        <f>POWER(Sheet1!A5,2)</f>
        <v>16</v>
      </c>
      <c r="P5">
        <f>POWER(Sheet1!A5,1)</f>
        <v>4</v>
      </c>
      <c r="S5">
        <f>I5*Sheet1!B5</f>
        <v>8108113920</v>
      </c>
      <c r="T5">
        <f>J5*Sheet1!B5</f>
        <v>2027028480</v>
      </c>
      <c r="U5">
        <f>K5*Sheet1!B5</f>
        <v>506757120</v>
      </c>
      <c r="V5">
        <f>L5*Sheet1!B5</f>
        <v>126689280</v>
      </c>
      <c r="W5">
        <f>M5*Sheet1!B5</f>
        <v>31672320</v>
      </c>
      <c r="X5">
        <f>N5*Sheet1!B5</f>
        <v>7918080</v>
      </c>
      <c r="Y5">
        <f>O5*Sheet1!B5</f>
        <v>1979520</v>
      </c>
      <c r="Z5">
        <f>Sheet1!H5</f>
        <v>494880</v>
      </c>
    </row>
    <row r="6" spans="1:26" x14ac:dyDescent="0.25">
      <c r="A6">
        <f>POWER(Sheet1!A6,16)</f>
        <v>152587890625</v>
      </c>
      <c r="B6">
        <f>POWER(Sheet1!A6,15)</f>
        <v>30517578125</v>
      </c>
      <c r="C6">
        <f>POWER(Sheet1!A6,14)</f>
        <v>6103515625</v>
      </c>
      <c r="D6">
        <f>POWER(Sheet1!A6,13)</f>
        <v>1220703125</v>
      </c>
      <c r="E6">
        <f>POWER(Sheet1!A6,12)</f>
        <v>244140625</v>
      </c>
      <c r="F6">
        <f>POWER(Sheet1!A6,11)</f>
        <v>48828125</v>
      </c>
      <c r="G6">
        <f>POWER(Sheet1!A6,10)</f>
        <v>9765625</v>
      </c>
      <c r="H6">
        <f>POWER(Sheet1!A6,9)</f>
        <v>1953125</v>
      </c>
      <c r="I6">
        <f>POWER(Sheet1!A6,8)</f>
        <v>390625</v>
      </c>
      <c r="J6">
        <f>POWER(Sheet1!A6,7)</f>
        <v>78125</v>
      </c>
      <c r="K6">
        <f>POWER(Sheet1!A6,6)</f>
        <v>15625</v>
      </c>
      <c r="L6">
        <f>POWER(Sheet1!A6,5)</f>
        <v>3125</v>
      </c>
      <c r="M6">
        <f>POWER(Sheet1!A6,4)</f>
        <v>625</v>
      </c>
      <c r="N6">
        <f>POWER(Sheet1!A6,3)</f>
        <v>125</v>
      </c>
      <c r="O6">
        <f>POWER(Sheet1!A6,2)</f>
        <v>25</v>
      </c>
      <c r="P6">
        <f>POWER(Sheet1!A6,1)</f>
        <v>5</v>
      </c>
      <c r="R6">
        <f>COUNT(A2:A25)</f>
        <v>24</v>
      </c>
      <c r="S6">
        <f>I6*Sheet1!B6</f>
        <v>50997656250</v>
      </c>
      <c r="T6">
        <f>J6*Sheet1!B6</f>
        <v>10199531250</v>
      </c>
      <c r="U6">
        <f>K6*Sheet1!B6</f>
        <v>2039906250</v>
      </c>
      <c r="V6">
        <f>L6*Sheet1!B6</f>
        <v>407981250</v>
      </c>
      <c r="W6">
        <f>M6*Sheet1!B6</f>
        <v>81596250</v>
      </c>
      <c r="X6">
        <f>N6*Sheet1!B6</f>
        <v>16319250</v>
      </c>
      <c r="Y6">
        <f>O6*Sheet1!B6</f>
        <v>3263850</v>
      </c>
      <c r="Z6">
        <f>Sheet1!H6</f>
        <v>652770</v>
      </c>
    </row>
    <row r="7" spans="1:26" x14ac:dyDescent="0.25">
      <c r="A7">
        <f>POWER(Sheet1!A7,16)</f>
        <v>2821109907456</v>
      </c>
      <c r="B7">
        <f>POWER(Sheet1!A7,15)</f>
        <v>470184984576</v>
      </c>
      <c r="C7">
        <f>POWER(Sheet1!A7,14)</f>
        <v>78364164096</v>
      </c>
      <c r="D7">
        <f>POWER(Sheet1!A7,13)</f>
        <v>13060694016</v>
      </c>
      <c r="E7">
        <f>POWER(Sheet1!A7,12)</f>
        <v>2176782336</v>
      </c>
      <c r="F7">
        <f>POWER(Sheet1!A7,11)</f>
        <v>362797056</v>
      </c>
      <c r="G7">
        <f>POWER(Sheet1!A7,10)</f>
        <v>60466176</v>
      </c>
      <c r="H7">
        <f>POWER(Sheet1!A7,9)</f>
        <v>10077696</v>
      </c>
      <c r="I7">
        <f>POWER(Sheet1!A7,8)</f>
        <v>1679616</v>
      </c>
      <c r="J7">
        <f>POWER(Sheet1!A7,7)</f>
        <v>279936</v>
      </c>
      <c r="K7">
        <f>POWER(Sheet1!A7,6)</f>
        <v>46656</v>
      </c>
      <c r="L7">
        <f>POWER(Sheet1!A7,5)</f>
        <v>7776</v>
      </c>
      <c r="M7">
        <f>POWER(Sheet1!A7,4)</f>
        <v>1296</v>
      </c>
      <c r="N7">
        <f>POWER(Sheet1!A7,3)</f>
        <v>216</v>
      </c>
      <c r="O7">
        <f>POWER(Sheet1!A7,2)</f>
        <v>36</v>
      </c>
      <c r="P7">
        <f>POWER(Sheet1!A7,1)</f>
        <v>6</v>
      </c>
      <c r="S7">
        <f>I7*Sheet1!B7</f>
        <v>216996954476.54401</v>
      </c>
      <c r="T7">
        <f>J7*Sheet1!B7</f>
        <v>36166159079.424004</v>
      </c>
      <c r="U7">
        <f>K7*Sheet1!B7</f>
        <v>6027693179.9040003</v>
      </c>
      <c r="V7">
        <f>L7*Sheet1!B7</f>
        <v>1004615529.9840001</v>
      </c>
      <c r="W7">
        <f>M7*Sheet1!B7</f>
        <v>167435921.664</v>
      </c>
      <c r="X7">
        <f>N7*Sheet1!B7</f>
        <v>27905986.944000002</v>
      </c>
      <c r="Y7">
        <f>O7*Sheet1!B7</f>
        <v>4650997.824</v>
      </c>
      <c r="Z7">
        <f>Sheet1!H7</f>
        <v>775166.304</v>
      </c>
    </row>
    <row r="8" spans="1:26" x14ac:dyDescent="0.25">
      <c r="A8">
        <f>POWER(Sheet1!A8,16)</f>
        <v>33232930569601</v>
      </c>
      <c r="B8">
        <f>POWER(Sheet1!A8,15)</f>
        <v>4747561509943</v>
      </c>
      <c r="C8">
        <f>POWER(Sheet1!A8,14)</f>
        <v>678223072849</v>
      </c>
      <c r="D8">
        <f>POWER(Sheet1!A8,13)</f>
        <v>96889010407</v>
      </c>
      <c r="E8">
        <f>POWER(Sheet1!A8,12)</f>
        <v>13841287201</v>
      </c>
      <c r="F8">
        <f>POWER(Sheet1!A8,11)</f>
        <v>1977326743</v>
      </c>
      <c r="G8">
        <f>POWER(Sheet1!A8,10)</f>
        <v>282475249</v>
      </c>
      <c r="H8">
        <f>POWER(Sheet1!A8,9)</f>
        <v>40353607</v>
      </c>
      <c r="I8">
        <f>POWER(Sheet1!A8,8)</f>
        <v>5764801</v>
      </c>
      <c r="J8">
        <f>POWER(Sheet1!A8,7)</f>
        <v>823543</v>
      </c>
      <c r="K8">
        <f>POWER(Sheet1!A8,6)</f>
        <v>117649</v>
      </c>
      <c r="L8">
        <f>POWER(Sheet1!A8,5)</f>
        <v>16807</v>
      </c>
      <c r="M8">
        <f>POWER(Sheet1!A8,4)</f>
        <v>2401</v>
      </c>
      <c r="N8">
        <f>POWER(Sheet1!A8,3)</f>
        <v>343</v>
      </c>
      <c r="O8">
        <f>POWER(Sheet1!A8,2)</f>
        <v>49</v>
      </c>
      <c r="P8">
        <f>POWER(Sheet1!A8,1)</f>
        <v>7</v>
      </c>
      <c r="S8">
        <f>I8*Sheet1!B8</f>
        <v>730375348170.87402</v>
      </c>
      <c r="T8">
        <f>J8*Sheet1!B8</f>
        <v>104339335452.98199</v>
      </c>
      <c r="U8">
        <f>K8*Sheet1!B8</f>
        <v>14905619350.426001</v>
      </c>
      <c r="V8">
        <f>L8*Sheet1!B8</f>
        <v>2129374192.918</v>
      </c>
      <c r="W8">
        <f>M8*Sheet1!B8</f>
        <v>304196313.27399999</v>
      </c>
      <c r="X8">
        <f>N8*Sheet1!B8</f>
        <v>43456616.181999996</v>
      </c>
      <c r="Y8">
        <f>O8*Sheet1!B8</f>
        <v>6208088.0259999996</v>
      </c>
      <c r="Z8">
        <f>Sheet1!H8</f>
        <v>886869.71799999999</v>
      </c>
    </row>
    <row r="9" spans="1:26" x14ac:dyDescent="0.25">
      <c r="A9">
        <f>POWER(Sheet1!A9,16)</f>
        <v>281474976710656</v>
      </c>
      <c r="B9">
        <f>POWER(Sheet1!A9,15)</f>
        <v>35184372088832</v>
      </c>
      <c r="C9">
        <f>POWER(Sheet1!A9,14)</f>
        <v>4398046511104</v>
      </c>
      <c r="D9">
        <f>POWER(Sheet1!A9,13)</f>
        <v>549755813888</v>
      </c>
      <c r="E9">
        <f>POWER(Sheet1!A9,12)</f>
        <v>68719476736</v>
      </c>
      <c r="F9">
        <f>POWER(Sheet1!A9,11)</f>
        <v>8589934592</v>
      </c>
      <c r="G9">
        <f>POWER(Sheet1!A9,10)</f>
        <v>1073741824</v>
      </c>
      <c r="H9">
        <f>POWER(Sheet1!A9,9)</f>
        <v>134217728</v>
      </c>
      <c r="I9">
        <f>POWER(Sheet1!A9,8)</f>
        <v>16777216</v>
      </c>
      <c r="J9">
        <f>POWER(Sheet1!A9,7)</f>
        <v>2097152</v>
      </c>
      <c r="K9">
        <f>POWER(Sheet1!A9,6)</f>
        <v>262144</v>
      </c>
      <c r="L9">
        <f>POWER(Sheet1!A9,5)</f>
        <v>32768</v>
      </c>
      <c r="M9">
        <f>POWER(Sheet1!A9,4)</f>
        <v>4096</v>
      </c>
      <c r="N9">
        <f>POWER(Sheet1!A9,3)</f>
        <v>512</v>
      </c>
      <c r="O9">
        <f>POWER(Sheet1!A9,2)</f>
        <v>64</v>
      </c>
      <c r="P9">
        <f>POWER(Sheet1!A9,1)</f>
        <v>8</v>
      </c>
      <c r="S9">
        <f>I9*Sheet1!B9</f>
        <v>2382407470678.0161</v>
      </c>
      <c r="T9">
        <f>J9*Sheet1!B9</f>
        <v>297800933834.75201</v>
      </c>
      <c r="U9">
        <f>K9*Sheet1!B9</f>
        <v>37225116729.344002</v>
      </c>
      <c r="V9">
        <f>L9*Sheet1!B9</f>
        <v>4653139591.1680002</v>
      </c>
      <c r="W9">
        <f>M9*Sheet1!B9</f>
        <v>581642448.89600003</v>
      </c>
      <c r="X9">
        <f>N9*Sheet1!B9</f>
        <v>72705306.112000003</v>
      </c>
      <c r="Y9">
        <f>O9*Sheet1!B9</f>
        <v>9088163.2640000004</v>
      </c>
      <c r="Z9">
        <f>Sheet1!H9</f>
        <v>1136020.4080000001</v>
      </c>
    </row>
    <row r="10" spans="1:26" x14ac:dyDescent="0.25">
      <c r="A10">
        <f>POWER(Sheet1!A10,16)</f>
        <v>1853020188851841</v>
      </c>
      <c r="B10">
        <f>POWER(Sheet1!A10,15)</f>
        <v>205891132094649</v>
      </c>
      <c r="C10">
        <f>POWER(Sheet1!A10,14)</f>
        <v>22876792454961</v>
      </c>
      <c r="D10">
        <f>POWER(Sheet1!A10,13)</f>
        <v>2541865828329</v>
      </c>
      <c r="E10">
        <f>POWER(Sheet1!A10,12)</f>
        <v>282429536481</v>
      </c>
      <c r="F10">
        <f>POWER(Sheet1!A10,11)</f>
        <v>31381059609</v>
      </c>
      <c r="G10">
        <f>POWER(Sheet1!A10,10)</f>
        <v>3486784401</v>
      </c>
      <c r="H10">
        <f>POWER(Sheet1!A10,9)</f>
        <v>387420489</v>
      </c>
      <c r="I10">
        <f>POWER(Sheet1!A10,8)</f>
        <v>43046721</v>
      </c>
      <c r="J10">
        <f>POWER(Sheet1!A10,7)</f>
        <v>4782969</v>
      </c>
      <c r="K10">
        <f>POWER(Sheet1!A10,6)</f>
        <v>531441</v>
      </c>
      <c r="L10">
        <f>POWER(Sheet1!A10,5)</f>
        <v>59049</v>
      </c>
      <c r="M10">
        <f>POWER(Sheet1!A10,4)</f>
        <v>6561</v>
      </c>
      <c r="N10">
        <f>POWER(Sheet1!A10,3)</f>
        <v>729</v>
      </c>
      <c r="O10">
        <f>POWER(Sheet1!A10,2)</f>
        <v>81</v>
      </c>
      <c r="P10">
        <f>POWER(Sheet1!A10,1)</f>
        <v>9</v>
      </c>
      <c r="S10">
        <f>I10*Sheet1!B10</f>
        <v>6163344796833.0723</v>
      </c>
      <c r="T10">
        <f>J10*Sheet1!B10</f>
        <v>684816088537.00806</v>
      </c>
      <c r="U10">
        <f>K10*Sheet1!B10</f>
        <v>76090676504.112</v>
      </c>
      <c r="V10">
        <f>L10*Sheet1!B10</f>
        <v>8454519611.5680008</v>
      </c>
      <c r="W10">
        <f>M10*Sheet1!B10</f>
        <v>939391067.95200002</v>
      </c>
      <c r="X10">
        <f>N10*Sheet1!B10</f>
        <v>104376785.32800001</v>
      </c>
      <c r="Y10">
        <f>O10*Sheet1!B10</f>
        <v>11597420.592</v>
      </c>
      <c r="Z10">
        <f>Sheet1!H10</f>
        <v>1288602.2880000002</v>
      </c>
    </row>
    <row r="11" spans="1:26" x14ac:dyDescent="0.25">
      <c r="A11">
        <f>POWER(Sheet1!A11,16)</f>
        <v>1E+16</v>
      </c>
      <c r="B11">
        <f>POWER(Sheet1!A11,15)</f>
        <v>1000000000000000</v>
      </c>
      <c r="C11">
        <f>POWER(Sheet1!A11,14)</f>
        <v>100000000000000</v>
      </c>
      <c r="D11">
        <f>POWER(Sheet1!A11,13)</f>
        <v>10000000000000</v>
      </c>
      <c r="E11">
        <f>POWER(Sheet1!A11,12)</f>
        <v>1000000000000</v>
      </c>
      <c r="F11">
        <f>POWER(Sheet1!A11,11)</f>
        <v>100000000000</v>
      </c>
      <c r="G11">
        <f>POWER(Sheet1!A11,10)</f>
        <v>10000000000</v>
      </c>
      <c r="H11">
        <f>POWER(Sheet1!A11,9)</f>
        <v>1000000000</v>
      </c>
      <c r="I11">
        <f>POWER(Sheet1!A11,8)</f>
        <v>100000000</v>
      </c>
      <c r="J11">
        <f>POWER(Sheet1!A11,7)</f>
        <v>10000000</v>
      </c>
      <c r="K11">
        <f>POWER(Sheet1!A11,6)</f>
        <v>1000000</v>
      </c>
      <c r="L11">
        <f>POWER(Sheet1!A11,5)</f>
        <v>100000</v>
      </c>
      <c r="M11">
        <f>POWER(Sheet1!A11,4)</f>
        <v>10000</v>
      </c>
      <c r="N11">
        <f>POWER(Sheet1!A11,3)</f>
        <v>1000</v>
      </c>
      <c r="O11">
        <f>POWER(Sheet1!A11,2)</f>
        <v>100</v>
      </c>
      <c r="P11">
        <f>POWER(Sheet1!A11,1)</f>
        <v>10</v>
      </c>
      <c r="S11">
        <f>I11*Sheet1!B11</f>
        <v>14764387400000.002</v>
      </c>
      <c r="T11">
        <f>J11*Sheet1!B11</f>
        <v>1476438740000</v>
      </c>
      <c r="U11">
        <f>K11*Sheet1!B11</f>
        <v>147643874000</v>
      </c>
      <c r="V11">
        <f>L11*Sheet1!B11</f>
        <v>14764387400.000002</v>
      </c>
      <c r="W11">
        <f>M11*Sheet1!B11</f>
        <v>1476438740</v>
      </c>
      <c r="X11">
        <f>N11*Sheet1!B11</f>
        <v>147643874</v>
      </c>
      <c r="Y11">
        <f>O11*Sheet1!B11</f>
        <v>14764387.4</v>
      </c>
      <c r="Z11">
        <f>Sheet1!H11</f>
        <v>1476438.7400000002</v>
      </c>
    </row>
    <row r="12" spans="1:26" x14ac:dyDescent="0.25">
      <c r="A12">
        <f>POWER(Sheet1!A12,16)</f>
        <v>4.594972986357216E+16</v>
      </c>
      <c r="B12">
        <f>POWER(Sheet1!A12,15)</f>
        <v>4177248169415651</v>
      </c>
      <c r="C12">
        <f>POWER(Sheet1!A12,14)</f>
        <v>379749833583241</v>
      </c>
      <c r="D12">
        <f>POWER(Sheet1!A12,13)</f>
        <v>34522712143931</v>
      </c>
      <c r="E12">
        <f>POWER(Sheet1!A12,12)</f>
        <v>3138428376721</v>
      </c>
      <c r="F12">
        <f>POWER(Sheet1!A12,11)</f>
        <v>285311670611</v>
      </c>
      <c r="G12">
        <f>POWER(Sheet1!A12,10)</f>
        <v>25937424601</v>
      </c>
      <c r="H12">
        <f>POWER(Sheet1!A12,9)</f>
        <v>2357947691</v>
      </c>
      <c r="I12">
        <f>POWER(Sheet1!A12,8)</f>
        <v>214358881</v>
      </c>
      <c r="J12">
        <f>POWER(Sheet1!A12,7)</f>
        <v>19487171</v>
      </c>
      <c r="K12">
        <f>POWER(Sheet1!A12,6)</f>
        <v>1771561</v>
      </c>
      <c r="L12">
        <f>POWER(Sheet1!A12,5)</f>
        <v>161051</v>
      </c>
      <c r="M12">
        <f>POWER(Sheet1!A12,4)</f>
        <v>14641</v>
      </c>
      <c r="N12">
        <f>POWER(Sheet1!A12,3)</f>
        <v>1331</v>
      </c>
      <c r="O12">
        <f>POWER(Sheet1!A12,2)</f>
        <v>121</v>
      </c>
      <c r="P12">
        <f>POWER(Sheet1!A12,1)</f>
        <v>11</v>
      </c>
      <c r="S12">
        <f>I12*Sheet1!B12</f>
        <v>32864003122753</v>
      </c>
      <c r="T12">
        <f>J12*Sheet1!B12</f>
        <v>2987636647523</v>
      </c>
      <c r="U12">
        <f>K12*Sheet1!B12</f>
        <v>271603331593</v>
      </c>
      <c r="V12">
        <f>L12*Sheet1!B12</f>
        <v>24691211963</v>
      </c>
      <c r="W12">
        <f>M12*Sheet1!B12</f>
        <v>2244655633</v>
      </c>
      <c r="X12">
        <f>N12*Sheet1!B12</f>
        <v>204059603</v>
      </c>
      <c r="Y12">
        <f>O12*Sheet1!B12</f>
        <v>18550873</v>
      </c>
      <c r="Z12">
        <f>Sheet1!H12</f>
        <v>1686443</v>
      </c>
    </row>
    <row r="13" spans="1:26" x14ac:dyDescent="0.25">
      <c r="A13">
        <f>POWER(Sheet1!A13,16)</f>
        <v>1.8488425889503642E+17</v>
      </c>
      <c r="B13">
        <f>POWER(Sheet1!A13,15)</f>
        <v>1.5407021574586368E+16</v>
      </c>
      <c r="C13">
        <f>POWER(Sheet1!A13,14)</f>
        <v>1283918464548864</v>
      </c>
      <c r="D13">
        <f>POWER(Sheet1!A13,13)</f>
        <v>106993205379072</v>
      </c>
      <c r="E13">
        <f>POWER(Sheet1!A13,12)</f>
        <v>8916100448256</v>
      </c>
      <c r="F13">
        <f>POWER(Sheet1!A13,11)</f>
        <v>743008370688</v>
      </c>
      <c r="G13">
        <f>POWER(Sheet1!A13,10)</f>
        <v>61917364224</v>
      </c>
      <c r="H13">
        <f>POWER(Sheet1!A13,9)</f>
        <v>5159780352</v>
      </c>
      <c r="I13">
        <f>POWER(Sheet1!A13,8)</f>
        <v>429981696</v>
      </c>
      <c r="J13">
        <f>POWER(Sheet1!A13,7)</f>
        <v>35831808</v>
      </c>
      <c r="K13">
        <f>POWER(Sheet1!A13,6)</f>
        <v>2985984</v>
      </c>
      <c r="L13">
        <f>POWER(Sheet1!A13,5)</f>
        <v>248832</v>
      </c>
      <c r="M13">
        <f>POWER(Sheet1!A13,4)</f>
        <v>20736</v>
      </c>
      <c r="N13">
        <f>POWER(Sheet1!A13,3)</f>
        <v>1728</v>
      </c>
      <c r="O13">
        <f>POWER(Sheet1!A13,2)</f>
        <v>144</v>
      </c>
      <c r="P13">
        <f>POWER(Sheet1!A13,1)</f>
        <v>12</v>
      </c>
      <c r="S13">
        <f>I13*Sheet1!B13</f>
        <v>57778886715899.898</v>
      </c>
      <c r="T13">
        <f>J13*Sheet1!B13</f>
        <v>4814907226324.9912</v>
      </c>
      <c r="U13">
        <f>K13*Sheet1!B13</f>
        <v>401242268860.41595</v>
      </c>
      <c r="V13">
        <f>L13*Sheet1!B13</f>
        <v>33436855738.367996</v>
      </c>
      <c r="W13">
        <f>M13*Sheet1!B13</f>
        <v>2786404644.8639998</v>
      </c>
      <c r="X13">
        <f>N13*Sheet1!B13</f>
        <v>232200387.07199997</v>
      </c>
      <c r="Y13">
        <f>O13*Sheet1!B13</f>
        <v>19350032.255999997</v>
      </c>
      <c r="Z13">
        <f>Sheet1!H13</f>
        <v>1612502.6879999998</v>
      </c>
    </row>
    <row r="14" spans="1:26" x14ac:dyDescent="0.25">
      <c r="A14">
        <f>POWER(Sheet1!A14,16)</f>
        <v>6.654166091831799E+17</v>
      </c>
      <c r="B14">
        <f>POWER(Sheet1!A14,15)</f>
        <v>5.118589301409076E+16</v>
      </c>
      <c r="C14">
        <f>POWER(Sheet1!A14,14)</f>
        <v>3937376385699289</v>
      </c>
      <c r="D14">
        <f>POWER(Sheet1!A14,13)</f>
        <v>302875106592253</v>
      </c>
      <c r="E14">
        <f>POWER(Sheet1!A14,12)</f>
        <v>23298085122481</v>
      </c>
      <c r="F14">
        <f>POWER(Sheet1!A14,11)</f>
        <v>1792160394037</v>
      </c>
      <c r="G14">
        <f>POWER(Sheet1!A14,10)</f>
        <v>137858491849</v>
      </c>
      <c r="H14">
        <f>POWER(Sheet1!A14,9)</f>
        <v>10604499373</v>
      </c>
      <c r="I14">
        <f>POWER(Sheet1!A14,8)</f>
        <v>815730721</v>
      </c>
      <c r="J14">
        <f>POWER(Sheet1!A14,7)</f>
        <v>62748517</v>
      </c>
      <c r="K14">
        <f>POWER(Sheet1!A14,6)</f>
        <v>4826809</v>
      </c>
      <c r="L14">
        <f>POWER(Sheet1!A14,5)</f>
        <v>371293</v>
      </c>
      <c r="M14">
        <f>POWER(Sheet1!A14,4)</f>
        <v>28561</v>
      </c>
      <c r="N14">
        <f>POWER(Sheet1!A14,3)</f>
        <v>2197</v>
      </c>
      <c r="O14">
        <f>POWER(Sheet1!A14,2)</f>
        <v>169</v>
      </c>
      <c r="P14">
        <f>POWER(Sheet1!A14,1)</f>
        <v>13</v>
      </c>
      <c r="S14">
        <f>I14*Sheet1!B14</f>
        <v>138854035724291.47</v>
      </c>
      <c r="T14">
        <f>J14*Sheet1!B14</f>
        <v>10681079671099.344</v>
      </c>
      <c r="U14">
        <f>K14*Sheet1!B14</f>
        <v>821621513161.48804</v>
      </c>
      <c r="V14">
        <f>L14*Sheet1!B14</f>
        <v>63201654858.576004</v>
      </c>
      <c r="W14">
        <f>M14*Sheet1!B14</f>
        <v>4861665758.3520002</v>
      </c>
      <c r="X14">
        <f>N14*Sheet1!B14</f>
        <v>373974289.10399997</v>
      </c>
      <c r="Y14">
        <f>O14*Sheet1!B14</f>
        <v>28767253.008000001</v>
      </c>
      <c r="Z14">
        <f>Sheet1!H14</f>
        <v>2212865.6159999999</v>
      </c>
    </row>
    <row r="15" spans="1:26" x14ac:dyDescent="0.25">
      <c r="A15">
        <f>POWER(Sheet1!A15,16)</f>
        <v>2.1779533378093711E+18</v>
      </c>
      <c r="B15">
        <f>POWER(Sheet1!A15,15)</f>
        <v>1.5556809555781222E+17</v>
      </c>
      <c r="C15">
        <f>POWER(Sheet1!A15,14)</f>
        <v>1.1112006825558016E+16</v>
      </c>
      <c r="D15">
        <f>POWER(Sheet1!A15,13)</f>
        <v>793714773254144</v>
      </c>
      <c r="E15">
        <f>POWER(Sheet1!A15,12)</f>
        <v>56693912375296</v>
      </c>
      <c r="F15">
        <f>POWER(Sheet1!A15,11)</f>
        <v>4049565169664</v>
      </c>
      <c r="G15">
        <f>POWER(Sheet1!A15,10)</f>
        <v>289254654976</v>
      </c>
      <c r="H15">
        <f>POWER(Sheet1!A15,9)</f>
        <v>20661046784</v>
      </c>
      <c r="I15">
        <f>POWER(Sheet1!A15,8)</f>
        <v>1475789056</v>
      </c>
      <c r="J15">
        <f>POWER(Sheet1!A15,7)</f>
        <v>105413504</v>
      </c>
      <c r="K15">
        <f>POWER(Sheet1!A15,6)</f>
        <v>7529536</v>
      </c>
      <c r="L15">
        <f>POWER(Sheet1!A15,5)</f>
        <v>537824</v>
      </c>
      <c r="M15">
        <f>POWER(Sheet1!A15,4)</f>
        <v>38416</v>
      </c>
      <c r="N15">
        <f>POWER(Sheet1!A15,3)</f>
        <v>2744</v>
      </c>
      <c r="O15">
        <f>POWER(Sheet1!A15,2)</f>
        <v>196</v>
      </c>
      <c r="P15">
        <f>POWER(Sheet1!A15,1)</f>
        <v>14</v>
      </c>
      <c r="S15">
        <f>I15*Sheet1!B15</f>
        <v>271431993283404.78</v>
      </c>
      <c r="T15">
        <f>J15*Sheet1!B15</f>
        <v>19387999520243.199</v>
      </c>
      <c r="U15">
        <f>K15*Sheet1!B15</f>
        <v>1384857108588.7998</v>
      </c>
      <c r="V15">
        <f>L15*Sheet1!B15</f>
        <v>98918364899.199997</v>
      </c>
      <c r="W15">
        <f>M15*Sheet1!B15</f>
        <v>7065597492.7999992</v>
      </c>
      <c r="X15">
        <f>N15*Sheet1!B15</f>
        <v>504685535.19999999</v>
      </c>
      <c r="Y15">
        <f>O15*Sheet1!B15</f>
        <v>36048966.799999997</v>
      </c>
      <c r="Z15">
        <f>Sheet1!H15</f>
        <v>2574926.1999999997</v>
      </c>
    </row>
    <row r="16" spans="1:26" x14ac:dyDescent="0.25">
      <c r="A16">
        <f>POWER(Sheet1!A16,16)</f>
        <v>6.5684083557128909E+18</v>
      </c>
      <c r="B16">
        <f>POWER(Sheet1!A16,15)</f>
        <v>4.3789389038085939E+17</v>
      </c>
      <c r="C16">
        <f>POWER(Sheet1!A16,14)</f>
        <v>2.9192926025390624E+16</v>
      </c>
      <c r="D16">
        <f>POWER(Sheet1!A16,13)</f>
        <v>1946195068359375</v>
      </c>
      <c r="E16">
        <f>POWER(Sheet1!A16,12)</f>
        <v>129746337890625</v>
      </c>
      <c r="F16">
        <f>POWER(Sheet1!A16,11)</f>
        <v>8649755859375</v>
      </c>
      <c r="G16">
        <f>POWER(Sheet1!A16,10)</f>
        <v>576650390625</v>
      </c>
      <c r="H16">
        <f>POWER(Sheet1!A16,9)</f>
        <v>38443359375</v>
      </c>
      <c r="I16">
        <f>POWER(Sheet1!A16,8)</f>
        <v>2562890625</v>
      </c>
      <c r="J16">
        <f>POWER(Sheet1!A16,7)</f>
        <v>170859375</v>
      </c>
      <c r="K16">
        <f>POWER(Sheet1!A16,6)</f>
        <v>11390625</v>
      </c>
      <c r="L16">
        <f>POWER(Sheet1!A16,5)</f>
        <v>759375</v>
      </c>
      <c r="M16">
        <f>POWER(Sheet1!A16,4)</f>
        <v>50625</v>
      </c>
      <c r="N16">
        <f>POWER(Sheet1!A16,3)</f>
        <v>3375</v>
      </c>
      <c r="O16">
        <f>POWER(Sheet1!A16,2)</f>
        <v>225</v>
      </c>
      <c r="P16">
        <f>POWER(Sheet1!A16,1)</f>
        <v>15</v>
      </c>
      <c r="S16">
        <f>I16*Sheet1!B16</f>
        <v>452771639609765.63</v>
      </c>
      <c r="T16">
        <f>J16*Sheet1!B16</f>
        <v>30184775973984.375</v>
      </c>
      <c r="U16">
        <f>K16*Sheet1!B16</f>
        <v>2012318398265.625</v>
      </c>
      <c r="V16">
        <f>L16*Sheet1!B16</f>
        <v>134154559884.375</v>
      </c>
      <c r="W16">
        <f>M16*Sheet1!B16</f>
        <v>8943637325.625</v>
      </c>
      <c r="X16">
        <f>N16*Sheet1!B16</f>
        <v>596242488.375</v>
      </c>
      <c r="Y16">
        <f>O16*Sheet1!B16</f>
        <v>39749499.225000001</v>
      </c>
      <c r="Z16">
        <f>Sheet1!H16</f>
        <v>2649966.6149999998</v>
      </c>
    </row>
    <row r="17" spans="1:26" x14ac:dyDescent="0.25">
      <c r="A17">
        <f>POWER(Sheet1!A17,16)</f>
        <v>1.8446744073709552E+19</v>
      </c>
      <c r="B17">
        <f>POWER(Sheet1!A17,15)</f>
        <v>1.152921504606847E+18</v>
      </c>
      <c r="C17">
        <f>POWER(Sheet1!A17,14)</f>
        <v>7.2057594037927936E+16</v>
      </c>
      <c r="D17">
        <f>POWER(Sheet1!A17,13)</f>
        <v>4503599627370496</v>
      </c>
      <c r="E17">
        <f>POWER(Sheet1!A17,12)</f>
        <v>281474976710656</v>
      </c>
      <c r="F17">
        <f>POWER(Sheet1!A17,11)</f>
        <v>17592186044416</v>
      </c>
      <c r="G17">
        <f>POWER(Sheet1!A17,10)</f>
        <v>1099511627776</v>
      </c>
      <c r="H17">
        <f>POWER(Sheet1!A17,9)</f>
        <v>68719476736</v>
      </c>
      <c r="I17">
        <f>POWER(Sheet1!A17,8)</f>
        <v>4294967296</v>
      </c>
      <c r="J17">
        <f>POWER(Sheet1!A17,7)</f>
        <v>268435456</v>
      </c>
      <c r="K17">
        <f>POWER(Sheet1!A17,6)</f>
        <v>16777216</v>
      </c>
      <c r="L17">
        <f>POWER(Sheet1!A17,5)</f>
        <v>1048576</v>
      </c>
      <c r="M17">
        <f>POWER(Sheet1!A17,4)</f>
        <v>65536</v>
      </c>
      <c r="N17">
        <f>POWER(Sheet1!A17,3)</f>
        <v>4096</v>
      </c>
      <c r="O17">
        <f>POWER(Sheet1!A17,2)</f>
        <v>256</v>
      </c>
      <c r="P17">
        <f>POWER(Sheet1!A17,1)</f>
        <v>16</v>
      </c>
      <c r="S17">
        <f>I17*Sheet1!B17</f>
        <v>894338599216165.5</v>
      </c>
      <c r="T17">
        <f>J17*Sheet1!B17</f>
        <v>55896162451010.344</v>
      </c>
      <c r="U17">
        <f>K17*Sheet1!B17</f>
        <v>3493510153188.1465</v>
      </c>
      <c r="V17">
        <f>L17*Sheet1!B17</f>
        <v>218344384574.25916</v>
      </c>
      <c r="W17">
        <f>M17*Sheet1!B17</f>
        <v>13646524035.891197</v>
      </c>
      <c r="X17">
        <f>N17*Sheet1!B17</f>
        <v>852907752.24319983</v>
      </c>
      <c r="Y17">
        <f>O17*Sheet1!B17</f>
        <v>53306734.515199989</v>
      </c>
      <c r="Z17">
        <f>Sheet1!H17</f>
        <v>3331670.9071999993</v>
      </c>
    </row>
    <row r="18" spans="1:26" x14ac:dyDescent="0.25">
      <c r="A18">
        <f>POWER(Sheet1!A18,16)</f>
        <v>4.866119187566687E+19</v>
      </c>
      <c r="B18">
        <f>POWER(Sheet1!A18,15)</f>
        <v>2.8624230515098158E+18</v>
      </c>
      <c r="C18">
        <f>POWER(Sheet1!A18,14)</f>
        <v>1.6837782655940093E+17</v>
      </c>
      <c r="D18">
        <f>POWER(Sheet1!A18,13)</f>
        <v>9904578032905936</v>
      </c>
      <c r="E18">
        <f>POWER(Sheet1!A18,12)</f>
        <v>582622237229761</v>
      </c>
      <c r="F18">
        <f>POWER(Sheet1!A18,11)</f>
        <v>34271896307633</v>
      </c>
      <c r="G18">
        <f>POWER(Sheet1!A18,10)</f>
        <v>2015993900449</v>
      </c>
      <c r="H18">
        <f>POWER(Sheet1!A18,9)</f>
        <v>118587876497</v>
      </c>
      <c r="I18">
        <f>POWER(Sheet1!A18,8)</f>
        <v>6975757441</v>
      </c>
      <c r="J18">
        <f>POWER(Sheet1!A18,7)</f>
        <v>410338673</v>
      </c>
      <c r="K18">
        <f>POWER(Sheet1!A18,6)</f>
        <v>24137569</v>
      </c>
      <c r="L18">
        <f>POWER(Sheet1!A18,5)</f>
        <v>1419857</v>
      </c>
      <c r="M18">
        <f>POWER(Sheet1!A18,4)</f>
        <v>83521</v>
      </c>
      <c r="N18">
        <f>POWER(Sheet1!A18,3)</f>
        <v>4913</v>
      </c>
      <c r="O18">
        <f>POWER(Sheet1!A18,2)</f>
        <v>289</v>
      </c>
      <c r="P18">
        <f>POWER(Sheet1!A18,1)</f>
        <v>17</v>
      </c>
      <c r="S18">
        <f>I18*Sheet1!B18</f>
        <v>1468409002415115.5</v>
      </c>
      <c r="T18">
        <f>J18*Sheet1!B18</f>
        <v>86377000142065.609</v>
      </c>
      <c r="U18">
        <f>K18*Sheet1!B18</f>
        <v>5081000008356.8008</v>
      </c>
      <c r="V18">
        <f>L18*Sheet1!B18</f>
        <v>298882353432.75299</v>
      </c>
      <c r="W18">
        <f>M18*Sheet1!B18</f>
        <v>17581314907.808998</v>
      </c>
      <c r="X18">
        <f>N18*Sheet1!B18</f>
        <v>1034194994.5769999</v>
      </c>
      <c r="Y18">
        <f>O18*Sheet1!B18</f>
        <v>60834999.680999994</v>
      </c>
      <c r="Z18">
        <f>Sheet1!H18</f>
        <v>3578529.3929999997</v>
      </c>
    </row>
    <row r="19" spans="1:26" x14ac:dyDescent="0.25">
      <c r="A19">
        <f>POWER(Sheet1!A19,16)</f>
        <v>1.2143953109659425E+20</v>
      </c>
      <c r="B19">
        <f>POWER(Sheet1!A19,15)</f>
        <v>6.7466406164774584E+18</v>
      </c>
      <c r="C19">
        <f>POWER(Sheet1!A19,14)</f>
        <v>3.7481336758208102E+17</v>
      </c>
      <c r="D19">
        <f>POWER(Sheet1!A19,13)</f>
        <v>2.0822964865671168E+16</v>
      </c>
      <c r="E19">
        <f>POWER(Sheet1!A19,12)</f>
        <v>1156831381426176</v>
      </c>
      <c r="F19">
        <f>POWER(Sheet1!A19,11)</f>
        <v>64268410079232</v>
      </c>
      <c r="G19">
        <f>POWER(Sheet1!A19,10)</f>
        <v>3570467226624</v>
      </c>
      <c r="H19">
        <f>POWER(Sheet1!A19,9)</f>
        <v>198359290368</v>
      </c>
      <c r="I19">
        <f>POWER(Sheet1!A19,8)</f>
        <v>11019960576</v>
      </c>
      <c r="J19">
        <f>POWER(Sheet1!A19,7)</f>
        <v>612220032</v>
      </c>
      <c r="K19">
        <f>POWER(Sheet1!A19,6)</f>
        <v>34012224</v>
      </c>
      <c r="L19">
        <f>POWER(Sheet1!A19,5)</f>
        <v>1889568</v>
      </c>
      <c r="M19">
        <f>POWER(Sheet1!A19,4)</f>
        <v>104976</v>
      </c>
      <c r="N19">
        <f>POWER(Sheet1!A19,3)</f>
        <v>5832</v>
      </c>
      <c r="O19">
        <f>POWER(Sheet1!A19,2)</f>
        <v>324</v>
      </c>
      <c r="P19">
        <f>POWER(Sheet1!A19,1)</f>
        <v>18</v>
      </c>
      <c r="S19">
        <f>I19*Sheet1!B19</f>
        <v>2343858231737812.5</v>
      </c>
      <c r="T19">
        <f>J19*Sheet1!B19</f>
        <v>130214346207656.23</v>
      </c>
      <c r="U19">
        <f>K19*Sheet1!B19</f>
        <v>7234130344869.791</v>
      </c>
      <c r="V19">
        <f>L19*Sheet1!B19</f>
        <v>401896130270.54395</v>
      </c>
      <c r="W19">
        <f>M19*Sheet1!B19</f>
        <v>22327562792.807999</v>
      </c>
      <c r="X19">
        <f>N19*Sheet1!B19</f>
        <v>1240420155.1559999</v>
      </c>
      <c r="Y19">
        <f>O19*Sheet1!B19</f>
        <v>68912230.841999993</v>
      </c>
      <c r="Z19">
        <f>Sheet1!H19</f>
        <v>3828457.2689999994</v>
      </c>
    </row>
    <row r="20" spans="1:26" x14ac:dyDescent="0.25">
      <c r="A20">
        <f>POWER(Sheet1!A20,16)</f>
        <v>2.8844141356762117E+20</v>
      </c>
      <c r="B20">
        <f>POWER(Sheet1!A20,15)</f>
        <v>1.5181127029874799E+19</v>
      </c>
      <c r="C20">
        <f>POWER(Sheet1!A20,14)</f>
        <v>7.990066857828841E+17</v>
      </c>
      <c r="D20">
        <f>POWER(Sheet1!A20,13)</f>
        <v>4.2052983462257056E+16</v>
      </c>
      <c r="E20">
        <f>POWER(Sheet1!A20,12)</f>
        <v>2213314919066161</v>
      </c>
      <c r="F20">
        <f>POWER(Sheet1!A20,11)</f>
        <v>116490258898219</v>
      </c>
      <c r="G20">
        <f>POWER(Sheet1!A20,10)</f>
        <v>6131066257801</v>
      </c>
      <c r="H20">
        <f>POWER(Sheet1!A20,9)</f>
        <v>322687697779</v>
      </c>
      <c r="I20">
        <f>POWER(Sheet1!A20,8)</f>
        <v>16983563041</v>
      </c>
      <c r="J20">
        <f>POWER(Sheet1!A20,7)</f>
        <v>893871739</v>
      </c>
      <c r="K20">
        <f>POWER(Sheet1!A20,6)</f>
        <v>47045881</v>
      </c>
      <c r="L20">
        <f>POWER(Sheet1!A20,5)</f>
        <v>2476099</v>
      </c>
      <c r="M20">
        <f>POWER(Sheet1!A20,4)</f>
        <v>130321</v>
      </c>
      <c r="N20">
        <f>POWER(Sheet1!A20,3)</f>
        <v>6859</v>
      </c>
      <c r="O20">
        <f>POWER(Sheet1!A20,2)</f>
        <v>361</v>
      </c>
      <c r="P20">
        <f>POWER(Sheet1!A20,1)</f>
        <v>19</v>
      </c>
      <c r="S20">
        <f>I20*Sheet1!B20</f>
        <v>3862060163528709.5</v>
      </c>
      <c r="T20">
        <f>J20*Sheet1!B20</f>
        <v>203266324396247.88</v>
      </c>
      <c r="U20">
        <f>K20*Sheet1!B20</f>
        <v>10698227599802.52</v>
      </c>
      <c r="V20">
        <f>L20*Sheet1!B20</f>
        <v>563064610515.92212</v>
      </c>
      <c r="W20">
        <f>M20*Sheet1!B20</f>
        <v>29634979500.838005</v>
      </c>
      <c r="X20">
        <f>N20*Sheet1!B20</f>
        <v>1559735763.2020001</v>
      </c>
      <c r="Y20">
        <f>O20*Sheet1!B20</f>
        <v>82091355.958000004</v>
      </c>
      <c r="Z20">
        <f>Sheet1!H20</f>
        <v>4320597.682</v>
      </c>
    </row>
    <row r="21" spans="1:26" x14ac:dyDescent="0.25">
      <c r="A21">
        <f>POWER(Sheet1!A21,16)</f>
        <v>6.5536E+20</v>
      </c>
      <c r="B21">
        <f>POWER(Sheet1!A21,15)</f>
        <v>3.2768E+19</v>
      </c>
      <c r="C21">
        <f>POWER(Sheet1!A21,14)</f>
        <v>1.6384E+18</v>
      </c>
      <c r="D21">
        <f>POWER(Sheet1!A21,13)</f>
        <v>8.192E+16</v>
      </c>
      <c r="E21">
        <f>POWER(Sheet1!A21,12)</f>
        <v>4096000000000000</v>
      </c>
      <c r="F21">
        <f>POWER(Sheet1!A21,11)</f>
        <v>204800000000000</v>
      </c>
      <c r="G21">
        <f>POWER(Sheet1!A21,10)</f>
        <v>10240000000000</v>
      </c>
      <c r="H21">
        <f>POWER(Sheet1!A21,9)</f>
        <v>512000000000</v>
      </c>
      <c r="I21">
        <f>POWER(Sheet1!A21,8)</f>
        <v>25600000000</v>
      </c>
      <c r="J21">
        <f>POWER(Sheet1!A21,7)</f>
        <v>1280000000</v>
      </c>
      <c r="K21">
        <f>POWER(Sheet1!A21,6)</f>
        <v>64000000</v>
      </c>
      <c r="L21">
        <f>POWER(Sheet1!A21,5)</f>
        <v>3200000</v>
      </c>
      <c r="M21">
        <f>POWER(Sheet1!A21,4)</f>
        <v>160000</v>
      </c>
      <c r="N21">
        <f>POWER(Sheet1!A21,3)</f>
        <v>8000</v>
      </c>
      <c r="O21">
        <f>POWER(Sheet1!A21,2)</f>
        <v>400</v>
      </c>
      <c r="P21">
        <f>POWER(Sheet1!A21,1)</f>
        <v>20</v>
      </c>
      <c r="S21">
        <f>I21*Sheet1!B21</f>
        <v>5754203340800000</v>
      </c>
      <c r="T21">
        <f>J21*Sheet1!B21</f>
        <v>287710167040000</v>
      </c>
      <c r="U21">
        <f>K21*Sheet1!B21</f>
        <v>14385508352000</v>
      </c>
      <c r="V21">
        <f>L21*Sheet1!B21</f>
        <v>719275417600</v>
      </c>
      <c r="W21">
        <f>M21*Sheet1!B21</f>
        <v>35963770880</v>
      </c>
      <c r="X21">
        <f>N21*Sheet1!B21</f>
        <v>1798188544</v>
      </c>
      <c r="Y21">
        <f>O21*Sheet1!B21</f>
        <v>89909427.200000003</v>
      </c>
      <c r="Z21">
        <f>Sheet1!H21</f>
        <v>4495471.3600000003</v>
      </c>
    </row>
    <row r="22" spans="1:26" x14ac:dyDescent="0.25">
      <c r="A22">
        <f>POWER(Sheet1!A22,16)</f>
        <v>1.4305686902419853E+21</v>
      </c>
      <c r="B22">
        <f>POWER(Sheet1!A22,15)</f>
        <v>6.8122318582951682E+19</v>
      </c>
      <c r="C22">
        <f>POWER(Sheet1!A22,14)</f>
        <v>3.2439199325215089E+18</v>
      </c>
      <c r="D22">
        <f>POWER(Sheet1!A22,13)</f>
        <v>1.5447237773911946E+17</v>
      </c>
      <c r="E22">
        <f>POWER(Sheet1!A22,12)</f>
        <v>7355827511386641</v>
      </c>
      <c r="F22">
        <f>POWER(Sheet1!A22,11)</f>
        <v>350277500542221</v>
      </c>
      <c r="G22">
        <f>POWER(Sheet1!A22,10)</f>
        <v>16679880978201</v>
      </c>
      <c r="H22">
        <f>POWER(Sheet1!A22,9)</f>
        <v>794280046581</v>
      </c>
      <c r="I22">
        <f>POWER(Sheet1!A22,8)</f>
        <v>37822859361</v>
      </c>
      <c r="J22">
        <f>POWER(Sheet1!A22,7)</f>
        <v>1801088541</v>
      </c>
      <c r="K22">
        <f>POWER(Sheet1!A22,6)</f>
        <v>85766121</v>
      </c>
      <c r="L22">
        <f>POWER(Sheet1!A22,5)</f>
        <v>4084101</v>
      </c>
      <c r="M22">
        <f>POWER(Sheet1!A22,4)</f>
        <v>194481</v>
      </c>
      <c r="N22">
        <f>POWER(Sheet1!A22,3)</f>
        <v>9261</v>
      </c>
      <c r="O22">
        <f>POWER(Sheet1!A22,2)</f>
        <v>441</v>
      </c>
      <c r="P22">
        <f>POWER(Sheet1!A22,1)</f>
        <v>21</v>
      </c>
      <c r="S22">
        <f>I22*Sheet1!B22</f>
        <v>8325062073090805</v>
      </c>
      <c r="T22">
        <f>J22*Sheet1!B22</f>
        <v>396431527290038.31</v>
      </c>
      <c r="U22">
        <f>K22*Sheet1!B22</f>
        <v>18877691775716.109</v>
      </c>
      <c r="V22">
        <f>L22*Sheet1!B22</f>
        <v>898937703605.52905</v>
      </c>
      <c r="W22">
        <f>M22*Sheet1!B22</f>
        <v>42806557314.549004</v>
      </c>
      <c r="X22">
        <f>N22*Sheet1!B22</f>
        <v>2038407491.1690001</v>
      </c>
      <c r="Y22">
        <f>O22*Sheet1!B22</f>
        <v>97067023.389000013</v>
      </c>
      <c r="Z22">
        <f>Sheet1!H22</f>
        <v>4622239.2090000007</v>
      </c>
    </row>
    <row r="23" spans="1:26" x14ac:dyDescent="0.25">
      <c r="A23">
        <f>POWER(Sheet1!A23,16)</f>
        <v>3.0113614963390651E+21</v>
      </c>
      <c r="B23">
        <f>POWER(Sheet1!A23,15)</f>
        <v>1.3688006801541205E+20</v>
      </c>
      <c r="C23">
        <f>POWER(Sheet1!A23,14)</f>
        <v>6.2218212734278205E+18</v>
      </c>
      <c r="D23">
        <f>POWER(Sheet1!A23,13)</f>
        <v>2.8281005788308275E+17</v>
      </c>
      <c r="E23">
        <f>POWER(Sheet1!A23,12)</f>
        <v>1.2855002631049216E+16</v>
      </c>
      <c r="F23">
        <f>POWER(Sheet1!A23,11)</f>
        <v>584318301411328</v>
      </c>
      <c r="G23">
        <f>POWER(Sheet1!A23,10)</f>
        <v>26559922791424</v>
      </c>
      <c r="H23">
        <f>POWER(Sheet1!A23,9)</f>
        <v>1207269217792</v>
      </c>
      <c r="I23">
        <f>POWER(Sheet1!A23,8)</f>
        <v>54875873536</v>
      </c>
      <c r="J23">
        <f>POWER(Sheet1!A23,7)</f>
        <v>2494357888</v>
      </c>
      <c r="K23">
        <f>POWER(Sheet1!A23,6)</f>
        <v>113379904</v>
      </c>
      <c r="L23">
        <f>POWER(Sheet1!A23,5)</f>
        <v>5153632</v>
      </c>
      <c r="M23">
        <f>POWER(Sheet1!A23,4)</f>
        <v>234256</v>
      </c>
      <c r="N23">
        <f>POWER(Sheet1!A23,3)</f>
        <v>10648</v>
      </c>
      <c r="O23">
        <f>POWER(Sheet1!A23,2)</f>
        <v>484</v>
      </c>
      <c r="P23">
        <f>POWER(Sheet1!A23,1)</f>
        <v>22</v>
      </c>
      <c r="S23">
        <f>I23*Sheet1!B23</f>
        <v>1.362360712137646E+16</v>
      </c>
      <c r="T23">
        <f>J23*Sheet1!B23</f>
        <v>619254869153475.5</v>
      </c>
      <c r="U23">
        <f>K23*Sheet1!B23</f>
        <v>28147948597885.246</v>
      </c>
      <c r="V23">
        <f>L23*Sheet1!B23</f>
        <v>1279452208994.7839</v>
      </c>
      <c r="W23">
        <f>M23*Sheet1!B23</f>
        <v>58156918590.671997</v>
      </c>
      <c r="X23">
        <f>N23*Sheet1!B23</f>
        <v>2643496299.5759997</v>
      </c>
      <c r="Y23">
        <f>O23*Sheet1!B23</f>
        <v>120158922.708</v>
      </c>
      <c r="Z23">
        <f>Sheet1!H23</f>
        <v>5461769.2139999997</v>
      </c>
    </row>
    <row r="24" spans="1:26" x14ac:dyDescent="0.25">
      <c r="A24">
        <f>POWER(Sheet1!A24,16)</f>
        <v>6.1326104156809986E+21</v>
      </c>
      <c r="B24">
        <f>POWER(Sheet1!A24,15)</f>
        <v>2.6663523546439123E+20</v>
      </c>
      <c r="C24">
        <f>POWER(Sheet1!A24,14)</f>
        <v>1.1592836324538749E+19</v>
      </c>
      <c r="D24">
        <f>POWER(Sheet1!A24,13)</f>
        <v>5.0403636193646739E+17</v>
      </c>
      <c r="E24">
        <f>POWER(Sheet1!A24,12)</f>
        <v>2.191462443202032E+16</v>
      </c>
      <c r="F24">
        <f>POWER(Sheet1!A24,11)</f>
        <v>952809757913927</v>
      </c>
      <c r="G24">
        <f>POWER(Sheet1!A24,10)</f>
        <v>41426511213649</v>
      </c>
      <c r="H24">
        <f>POWER(Sheet1!A24,9)</f>
        <v>1801152661463</v>
      </c>
      <c r="I24">
        <f>POWER(Sheet1!A24,8)</f>
        <v>78310985281</v>
      </c>
      <c r="J24">
        <f>POWER(Sheet1!A24,7)</f>
        <v>3404825447</v>
      </c>
      <c r="K24">
        <f>POWER(Sheet1!A24,6)</f>
        <v>148035889</v>
      </c>
      <c r="L24">
        <f>POWER(Sheet1!A24,5)</f>
        <v>6436343</v>
      </c>
      <c r="M24">
        <f>POWER(Sheet1!A24,4)</f>
        <v>279841</v>
      </c>
      <c r="N24">
        <f>POWER(Sheet1!A24,3)</f>
        <v>12167</v>
      </c>
      <c r="O24">
        <f>POWER(Sheet1!A24,2)</f>
        <v>529</v>
      </c>
      <c r="P24">
        <f>POWER(Sheet1!A24,1)</f>
        <v>23</v>
      </c>
      <c r="S24">
        <f>I24*Sheet1!B24</f>
        <v>1.697810321522387E+16</v>
      </c>
      <c r="T24">
        <f>J24*Sheet1!B24</f>
        <v>738178400661907.38</v>
      </c>
      <c r="U24">
        <f>K24*Sheet1!B24</f>
        <v>32094713072256.844</v>
      </c>
      <c r="V24">
        <f>L24*Sheet1!B24</f>
        <v>1395422307489.428</v>
      </c>
      <c r="W24">
        <f>M24*Sheet1!B24</f>
        <v>60670535108.236</v>
      </c>
      <c r="X24">
        <f>N24*Sheet1!B24</f>
        <v>2637849352.5320001</v>
      </c>
      <c r="Y24">
        <f>O24*Sheet1!B24</f>
        <v>114689102.28399999</v>
      </c>
      <c r="Z24">
        <f>Sheet1!H24</f>
        <v>4986482.7079999996</v>
      </c>
    </row>
    <row r="25" spans="1:26" x14ac:dyDescent="0.25">
      <c r="A25">
        <f>POWER(Sheet1!A25,16)</f>
        <v>1.2116574790945107E+22</v>
      </c>
      <c r="B25">
        <f>POWER(Sheet1!A25,15)</f>
        <v>5.0485728295604611E+20</v>
      </c>
      <c r="C25">
        <f>POWER(Sheet1!A25,14)</f>
        <v>2.1035720123168588E+19</v>
      </c>
      <c r="D25">
        <f>POWER(Sheet1!A25,13)</f>
        <v>8.7648833846535782E+17</v>
      </c>
      <c r="E25">
        <f>POWER(Sheet1!A25,12)</f>
        <v>3.6520347436056576E+16</v>
      </c>
      <c r="F25">
        <f>POWER(Sheet1!A25,11)</f>
        <v>1521681143169024</v>
      </c>
      <c r="G25">
        <f>POWER(Sheet1!A25,10)</f>
        <v>63403380965376</v>
      </c>
      <c r="H25">
        <f>POWER(Sheet1!A25,9)</f>
        <v>2641807540224</v>
      </c>
      <c r="I25">
        <f>POWER(Sheet1!A25,8)</f>
        <v>110075314176</v>
      </c>
      <c r="J25">
        <f>POWER(Sheet1!A25,7)</f>
        <v>4586471424</v>
      </c>
      <c r="K25">
        <f>POWER(Sheet1!A25,6)</f>
        <v>191102976</v>
      </c>
      <c r="L25">
        <f>POWER(Sheet1!A25,5)</f>
        <v>7962624</v>
      </c>
      <c r="M25">
        <f>POWER(Sheet1!A25,4)</f>
        <v>331776</v>
      </c>
      <c r="N25">
        <f>POWER(Sheet1!A25,3)</f>
        <v>13824</v>
      </c>
      <c r="O25">
        <f>POWER(Sheet1!A25,2)</f>
        <v>576</v>
      </c>
      <c r="P25">
        <f>POWER(Sheet1!A25,1)</f>
        <v>24</v>
      </c>
      <c r="S25">
        <f>I25*Sheet1!B25</f>
        <v>3.0044767660368364E+16</v>
      </c>
      <c r="T25">
        <f>J25*Sheet1!B25</f>
        <v>1251865319182015.3</v>
      </c>
      <c r="U25">
        <f>K25*Sheet1!B25</f>
        <v>52161054965917.297</v>
      </c>
      <c r="V25">
        <f>L25*Sheet1!B25</f>
        <v>2173377290246.5542</v>
      </c>
      <c r="W25">
        <f>M25*Sheet1!B25</f>
        <v>90557387093.606415</v>
      </c>
      <c r="X25">
        <f>N25*Sheet1!B25</f>
        <v>3773224462.2336006</v>
      </c>
      <c r="Y25">
        <f>O25*Sheet1!B25</f>
        <v>157217685.92640004</v>
      </c>
      <c r="Z25">
        <f>Sheet1!H25</f>
        <v>6550736.9136000015</v>
      </c>
    </row>
    <row r="27" spans="1:26" x14ac:dyDescent="0.25">
      <c r="A27" s="14">
        <f>SUM(A2:A25)</f>
        <v>2.3833119056818344E+22</v>
      </c>
      <c r="B27" s="14">
        <f t="shared" ref="B27:P27" si="0">SUM(B2:B25)</f>
        <v>1.0358714956948232E+21</v>
      </c>
      <c r="C27" s="14">
        <f t="shared" si="0"/>
        <v>4.5192987142956696E+19</v>
      </c>
      <c r="D27" s="14">
        <f t="shared" si="0"/>
        <v>1.980208765738722E+18</v>
      </c>
      <c r="E27" s="14">
        <f t="shared" si="0"/>
        <v>8.7199205817695024E+16</v>
      </c>
      <c r="F27" s="14">
        <f t="shared" si="0"/>
        <v>3862171620150000</v>
      </c>
      <c r="G27" s="14">
        <f t="shared" si="0"/>
        <v>172233267629500</v>
      </c>
      <c r="H27" s="14">
        <f t="shared" si="0"/>
        <v>7743664746000</v>
      </c>
      <c r="I27" s="14">
        <f t="shared" si="0"/>
        <v>351625763020</v>
      </c>
      <c r="J27" s="14">
        <f t="shared" si="0"/>
        <v>16164030000</v>
      </c>
      <c r="K27" s="14">
        <f t="shared" si="0"/>
        <v>754740700</v>
      </c>
      <c r="L27" s="14">
        <f t="shared" si="0"/>
        <v>35970000</v>
      </c>
      <c r="M27" s="14">
        <f t="shared" si="0"/>
        <v>1763020</v>
      </c>
      <c r="N27" s="14">
        <f t="shared" si="0"/>
        <v>90000</v>
      </c>
      <c r="O27" s="14">
        <f t="shared" si="0"/>
        <v>4900</v>
      </c>
      <c r="P27" s="14">
        <f t="shared" si="0"/>
        <v>300</v>
      </c>
      <c r="S27" s="14">
        <f>SUM(S2:S25)</f>
        <v>8.427242738680928E+16</v>
      </c>
      <c r="T27" s="14">
        <f t="shared" ref="T27:Z27" si="1">SUM(T2:T25)</f>
        <v>3839862574932861</v>
      </c>
      <c r="U27" s="14">
        <f t="shared" si="1"/>
        <v>177349959657478.88</v>
      </c>
      <c r="V27" s="14">
        <f t="shared" si="1"/>
        <v>8334627644667.9297</v>
      </c>
      <c r="W27" s="14">
        <f t="shared" si="1"/>
        <v>400841072551.83667</v>
      </c>
      <c r="X27" s="14">
        <f t="shared" si="1"/>
        <v>19913962011.005802</v>
      </c>
      <c r="Y27" s="14">
        <f t="shared" si="1"/>
        <v>1039755236.8986001</v>
      </c>
      <c r="Z27" s="14">
        <f t="shared" si="1"/>
        <v>59278435.232800007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9"/>
    </sheetView>
  </sheetViews>
  <sheetFormatPr baseColWidth="10" defaultColWidth="9.140625" defaultRowHeight="15" x14ac:dyDescent="0.25"/>
  <cols>
    <col min="1" max="1" width="15.7109375" customWidth="1"/>
    <col min="2" max="2" width="18.7109375" customWidth="1"/>
    <col min="3" max="3" width="17.5703125" customWidth="1"/>
    <col min="4" max="4" width="22.7109375" customWidth="1"/>
    <col min="5" max="5" width="17.7109375" customWidth="1"/>
    <col min="6" max="6" width="17.5703125" customWidth="1"/>
    <col min="7" max="7" width="18.140625" customWidth="1"/>
    <col min="8" max="8" width="20.28515625" customWidth="1"/>
    <col min="9" max="9" width="16.28515625" customWidth="1"/>
  </cols>
  <sheetData>
    <row r="1" spans="1:9" x14ac:dyDescent="0.25">
      <c r="A1">
        <f>Sheet2!A27</f>
        <v>2.3833119056818344E+22</v>
      </c>
      <c r="B1">
        <f>Sheet2!B27</f>
        <v>1.0358714956948232E+21</v>
      </c>
      <c r="C1">
        <f>Sheet2!C27</f>
        <v>4.5192987142956696E+19</v>
      </c>
      <c r="D1">
        <f>Sheet2!D27</f>
        <v>1.980208765738722E+18</v>
      </c>
      <c r="E1">
        <f>Sheet2!E27</f>
        <v>8.7199205817695024E+16</v>
      </c>
      <c r="F1">
        <f>Sheet2!F27</f>
        <v>3862171620150000</v>
      </c>
      <c r="G1">
        <f>Sheet2!G27</f>
        <v>172233267629500</v>
      </c>
      <c r="H1">
        <f>Sheet2!H27</f>
        <v>7743664746000</v>
      </c>
      <c r="I1">
        <f>Sheet2!I27</f>
        <v>351625763020</v>
      </c>
    </row>
    <row r="2" spans="1:9" x14ac:dyDescent="0.25">
      <c r="A2">
        <f>Sheet2!B27</f>
        <v>1.0358714956948232E+21</v>
      </c>
      <c r="B2">
        <f>Sheet2!C27</f>
        <v>4.5192987142956696E+19</v>
      </c>
      <c r="C2">
        <f>Sheet2!D27</f>
        <v>1.980208765738722E+18</v>
      </c>
      <c r="D2">
        <f>Sheet2!E27</f>
        <v>8.7199205817695024E+16</v>
      </c>
      <c r="E2">
        <f>Sheet2!F27</f>
        <v>3862171620150000</v>
      </c>
      <c r="F2">
        <f>Sheet2!G27</f>
        <v>172233267629500</v>
      </c>
      <c r="G2">
        <f>Sheet2!H27</f>
        <v>7743664746000</v>
      </c>
      <c r="H2">
        <f>Sheet2!I27</f>
        <v>351625763020</v>
      </c>
      <c r="I2">
        <f>Sheet2!J27</f>
        <v>16164030000</v>
      </c>
    </row>
    <row r="3" spans="1:9" x14ac:dyDescent="0.25">
      <c r="A3">
        <f>Sheet2!C27</f>
        <v>4.5192987142956696E+19</v>
      </c>
      <c r="B3">
        <f>Sheet2!D27</f>
        <v>1.980208765738722E+18</v>
      </c>
      <c r="C3">
        <f>Sheet2!E27</f>
        <v>8.7199205817695024E+16</v>
      </c>
      <c r="D3">
        <f>Sheet2!F27</f>
        <v>3862171620150000</v>
      </c>
      <c r="E3">
        <f>Sheet2!G27</f>
        <v>172233267629500</v>
      </c>
      <c r="F3">
        <f>Sheet2!H27</f>
        <v>7743664746000</v>
      </c>
      <c r="G3">
        <f>Sheet2!I27</f>
        <v>351625763020</v>
      </c>
      <c r="H3">
        <f>Sheet2!J27</f>
        <v>16164030000</v>
      </c>
      <c r="I3">
        <f>Sheet2!K27</f>
        <v>754740700</v>
      </c>
    </row>
    <row r="4" spans="1:9" x14ac:dyDescent="0.25">
      <c r="A4">
        <f>Sheet2!D27</f>
        <v>1.980208765738722E+18</v>
      </c>
      <c r="B4">
        <f>Sheet2!E27</f>
        <v>8.7199205817695024E+16</v>
      </c>
      <c r="C4">
        <f>Sheet2!F27</f>
        <v>3862171620150000</v>
      </c>
      <c r="D4">
        <f>Sheet2!G27</f>
        <v>172233267629500</v>
      </c>
      <c r="E4">
        <f>Sheet2!H27</f>
        <v>7743664746000</v>
      </c>
      <c r="F4">
        <f>Sheet2!I27</f>
        <v>351625763020</v>
      </c>
      <c r="G4">
        <f>Sheet2!J27</f>
        <v>16164030000</v>
      </c>
      <c r="H4">
        <f>Sheet2!K27</f>
        <v>754740700</v>
      </c>
      <c r="I4">
        <f>Sheet2!L27</f>
        <v>35970000</v>
      </c>
    </row>
    <row r="5" spans="1:9" x14ac:dyDescent="0.25">
      <c r="A5">
        <f>Sheet2!E27</f>
        <v>8.7199205817695024E+16</v>
      </c>
      <c r="B5">
        <f>Sheet2!F27</f>
        <v>3862171620150000</v>
      </c>
      <c r="C5">
        <f>Sheet2!G27</f>
        <v>172233267629500</v>
      </c>
      <c r="D5">
        <f>Sheet2!H27</f>
        <v>7743664746000</v>
      </c>
      <c r="E5">
        <f>Sheet2!I27</f>
        <v>351625763020</v>
      </c>
      <c r="F5">
        <f>Sheet2!J27</f>
        <v>16164030000</v>
      </c>
      <c r="G5">
        <f>Sheet2!K27</f>
        <v>754740700</v>
      </c>
      <c r="H5">
        <f>Sheet2!L27</f>
        <v>35970000</v>
      </c>
      <c r="I5">
        <f>Sheet2!M27</f>
        <v>1763020</v>
      </c>
    </row>
    <row r="6" spans="1:9" x14ac:dyDescent="0.25">
      <c r="A6">
        <f>Sheet2!F27</f>
        <v>3862171620150000</v>
      </c>
      <c r="B6">
        <f>Sheet2!G27</f>
        <v>172233267629500</v>
      </c>
      <c r="C6">
        <f>Sheet2!H27</f>
        <v>7743664746000</v>
      </c>
      <c r="D6">
        <f>Sheet2!I27</f>
        <v>351625763020</v>
      </c>
      <c r="E6">
        <f>Sheet2!J27</f>
        <v>16164030000</v>
      </c>
      <c r="F6">
        <f>Sheet2!K27</f>
        <v>754740700</v>
      </c>
      <c r="G6">
        <f>Sheet2!L27</f>
        <v>35970000</v>
      </c>
      <c r="H6">
        <f>Sheet2!M27</f>
        <v>1763020</v>
      </c>
      <c r="I6">
        <f>Sheet2!N27</f>
        <v>90000</v>
      </c>
    </row>
    <row r="7" spans="1:9" x14ac:dyDescent="0.25">
      <c r="A7">
        <f>Sheet2!G27</f>
        <v>172233267629500</v>
      </c>
      <c r="B7">
        <f>Sheet2!H27</f>
        <v>7743664746000</v>
      </c>
      <c r="C7">
        <f>Sheet2!I27</f>
        <v>351625763020</v>
      </c>
      <c r="D7">
        <f>Sheet2!J27</f>
        <v>16164030000</v>
      </c>
      <c r="E7">
        <f>Sheet2!K27</f>
        <v>754740700</v>
      </c>
      <c r="F7">
        <f>Sheet2!L27</f>
        <v>35970000</v>
      </c>
      <c r="G7">
        <f>Sheet2!M27</f>
        <v>1763020</v>
      </c>
      <c r="H7">
        <f>Sheet2!N27</f>
        <v>90000</v>
      </c>
      <c r="I7">
        <f>Sheet2!O27</f>
        <v>4900</v>
      </c>
    </row>
    <row r="8" spans="1:9" x14ac:dyDescent="0.25">
      <c r="A8">
        <f>Sheet2!H27</f>
        <v>7743664746000</v>
      </c>
      <c r="B8">
        <f>Sheet2!I27</f>
        <v>351625763020</v>
      </c>
      <c r="C8">
        <f>Sheet2!J27</f>
        <v>16164030000</v>
      </c>
      <c r="D8">
        <f>Sheet2!K27</f>
        <v>754740700</v>
      </c>
      <c r="E8">
        <f>Sheet2!L27</f>
        <v>35970000</v>
      </c>
      <c r="F8">
        <f>Sheet2!M27</f>
        <v>1763020</v>
      </c>
      <c r="G8">
        <f>Sheet2!N27</f>
        <v>90000</v>
      </c>
      <c r="H8">
        <f>Sheet2!O27</f>
        <v>4900</v>
      </c>
      <c r="I8">
        <f>Sheet2!P27</f>
        <v>300</v>
      </c>
    </row>
    <row r="9" spans="1:9" x14ac:dyDescent="0.25">
      <c r="A9">
        <f>Sheet2!I27</f>
        <v>351625763020</v>
      </c>
      <c r="B9">
        <f>Sheet2!J27</f>
        <v>16164030000</v>
      </c>
      <c r="C9">
        <f>Sheet2!K27</f>
        <v>754740700</v>
      </c>
      <c r="D9">
        <f>Sheet2!L27</f>
        <v>35970000</v>
      </c>
      <c r="E9">
        <f>Sheet2!M27</f>
        <v>1763020</v>
      </c>
      <c r="F9">
        <f>Sheet2!N27</f>
        <v>90000</v>
      </c>
      <c r="G9">
        <f>Sheet2!O27</f>
        <v>4900</v>
      </c>
      <c r="H9">
        <f>Sheet2!P27</f>
        <v>300</v>
      </c>
      <c r="I9">
        <f>Sheet2!R6</f>
        <v>24</v>
      </c>
    </row>
    <row r="11" spans="1:9" x14ac:dyDescent="0.25">
      <c r="A11" s="15" t="s">
        <v>6</v>
      </c>
      <c r="B11" s="15">
        <f>MDETERM(A1:I9)</f>
        <v>2.3217265129277341E+69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3" sqref="B13:C13"/>
    </sheetView>
  </sheetViews>
  <sheetFormatPr baseColWidth="10" defaultColWidth="9.140625" defaultRowHeight="15" x14ac:dyDescent="0.25"/>
  <cols>
    <col min="1" max="1" width="14.85546875" customWidth="1"/>
    <col min="2" max="2" width="14.7109375" customWidth="1"/>
    <col min="3" max="3" width="23.7109375" customWidth="1"/>
    <col min="4" max="4" width="14.42578125" customWidth="1"/>
    <col min="5" max="5" width="14.5703125" customWidth="1"/>
    <col min="6" max="6" width="14.42578125" customWidth="1"/>
    <col min="7" max="7" width="16.5703125" customWidth="1"/>
    <col min="8" max="8" width="12.85546875" customWidth="1"/>
    <col min="9" max="9" width="17.140625" customWidth="1"/>
    <col min="10" max="10" width="13.28515625" customWidth="1"/>
    <col min="11" max="11" width="18.28515625" customWidth="1"/>
  </cols>
  <sheetData>
    <row r="1" spans="1:11" x14ac:dyDescent="0.25">
      <c r="K1" s="16" t="s">
        <v>45</v>
      </c>
    </row>
    <row r="2" spans="1:11" x14ac:dyDescent="0.25">
      <c r="A2">
        <f>K2</f>
        <v>8.427242738680928E+16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  <c r="K2" s="16">
        <f>Sheet2!S27</f>
        <v>8.427242738680928E+16</v>
      </c>
    </row>
    <row r="3" spans="1:11" x14ac:dyDescent="0.25">
      <c r="A3">
        <f t="shared" ref="A3:A10" si="0">K3</f>
        <v>3839862574932861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  <c r="K3" s="16">
        <f>Sheet2!T27</f>
        <v>3839862574932861</v>
      </c>
    </row>
    <row r="4" spans="1:11" x14ac:dyDescent="0.25">
      <c r="A4">
        <f t="shared" si="0"/>
        <v>177349959657478.88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  <c r="K4" s="16">
        <f>Sheet2!U27</f>
        <v>177349959657478.88</v>
      </c>
    </row>
    <row r="5" spans="1:11" x14ac:dyDescent="0.25">
      <c r="A5">
        <f t="shared" si="0"/>
        <v>8334627644667.9297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  <c r="K5" s="16">
        <f>Sheet2!V27</f>
        <v>8334627644667.9297</v>
      </c>
    </row>
    <row r="6" spans="1:11" x14ac:dyDescent="0.25">
      <c r="A6">
        <f t="shared" si="0"/>
        <v>400841072551.83667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  <c r="K6" s="16">
        <f>Sheet2!W27</f>
        <v>400841072551.83667</v>
      </c>
    </row>
    <row r="7" spans="1:11" x14ac:dyDescent="0.25">
      <c r="A7">
        <f t="shared" si="0"/>
        <v>19913962011.005802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  <c r="K7" s="16">
        <f>Sheet2!X27</f>
        <v>19913962011.005802</v>
      </c>
    </row>
    <row r="8" spans="1:11" x14ac:dyDescent="0.25">
      <c r="A8">
        <f t="shared" si="0"/>
        <v>1039755236.8986001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  <c r="K8" s="16">
        <f>Sheet2!Y27</f>
        <v>1039755236.8986001</v>
      </c>
    </row>
    <row r="9" spans="1:11" x14ac:dyDescent="0.25">
      <c r="A9">
        <f t="shared" si="0"/>
        <v>59278435.232800007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  <c r="K9" s="16">
        <f>Sheet2!Z27</f>
        <v>59278435.232800007</v>
      </c>
    </row>
    <row r="10" spans="1:11" x14ac:dyDescent="0.25">
      <c r="A10">
        <f t="shared" si="0"/>
        <v>4130217.4226000002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  <c r="K10" s="16">
        <f>Sheet1!B26</f>
        <v>4130217.4226000002</v>
      </c>
    </row>
    <row r="13" spans="1:11" x14ac:dyDescent="0.25">
      <c r="B13" s="17" t="s">
        <v>8</v>
      </c>
      <c r="C13" s="17">
        <f>MDETERM(A2:I10)</f>
        <v>3.8596763087081611E+66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8.28515625" customWidth="1"/>
    <col min="3" max="3" width="20.7109375" customWidth="1"/>
    <col min="4" max="4" width="18.42578125" customWidth="1"/>
    <col min="5" max="5" width="15.7109375" customWidth="1"/>
    <col min="6" max="6" width="17.85546875" customWidth="1"/>
    <col min="7" max="7" width="16.28515625" customWidth="1"/>
    <col min="8" max="8" width="14.5703125" customWidth="1"/>
    <col min="9" max="9" width="12.42578125" customWidth="1"/>
  </cols>
  <sheetData>
    <row r="1" spans="1:9" x14ac:dyDescent="0.25">
      <c r="A1" s="26" t="s">
        <v>46</v>
      </c>
      <c r="B1" s="26"/>
      <c r="C1" s="26"/>
      <c r="D1" s="26"/>
    </row>
    <row r="2" spans="1:9" x14ac:dyDescent="0.25">
      <c r="A2">
        <f>Sheet2!A27</f>
        <v>2.3833119056818344E+22</v>
      </c>
      <c r="B2">
        <f>Sheet4!K2</f>
        <v>8.427242738680928E+16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Sheet4!K3</f>
        <v>3839862574932861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Sheet4!K4</f>
        <v>177349959657478.88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Sheet4!K5</f>
        <v>8334627644667.9297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Sheet4!K6</f>
        <v>400841072551.83667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Sheet4!K7</f>
        <v>19913962011.005802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Sheet4!K8</f>
        <v>1039755236.8986001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Sheet4!K9</f>
        <v>59278435.232800007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Sheet4!K10</f>
        <v>4130217.4226000002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18" t="s">
        <v>9</v>
      </c>
      <c r="B12" s="18">
        <f>MDETERM(A2:I10)</f>
        <v>-3.8706914651461702E+68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3" sqref="B13"/>
    </sheetView>
  </sheetViews>
  <sheetFormatPr baseColWidth="10" defaultColWidth="9.140625" defaultRowHeight="15" x14ac:dyDescent="0.25"/>
  <cols>
    <col min="1" max="1" width="13.7109375" customWidth="1"/>
    <col min="2" max="2" width="13.28515625" customWidth="1"/>
    <col min="3" max="3" width="13.42578125" customWidth="1"/>
    <col min="4" max="4" width="14.28515625" customWidth="1"/>
    <col min="5" max="5" width="13.140625" customWidth="1"/>
    <col min="6" max="6" width="12.5703125" customWidth="1"/>
    <col min="7" max="7" width="13.28515625" customWidth="1"/>
    <col min="8" max="8" width="12.7109375" customWidth="1"/>
    <col min="9" max="9" width="12.85546875" customWidth="1"/>
  </cols>
  <sheetData>
    <row r="1" spans="1:9" x14ac:dyDescent="0.25">
      <c r="A1" s="26" t="s">
        <v>47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Sheet4!K2</f>
        <v>8.427242738680928E+16</v>
      </c>
      <c r="D2">
        <f>Sheet2!D27</f>
        <v>1.980208765738722E+18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Sheet4!K3</f>
        <v>3839862574932861</v>
      </c>
      <c r="D3">
        <f>Sheet2!E27</f>
        <v>8.7199205817695024E+16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Sheet4!K4</f>
        <v>177349959657478.88</v>
      </c>
      <c r="D4">
        <f>Sheet2!F27</f>
        <v>3862171620150000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Sheet4!K5</f>
        <v>8334627644667.9297</v>
      </c>
      <c r="D5">
        <f>Sheet2!G27</f>
        <v>172233267629500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Sheet4!K6</f>
        <v>400841072551.83667</v>
      </c>
      <c r="D6">
        <f>Sheet2!H27</f>
        <v>7743664746000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Sheet4!K7</f>
        <v>19913962011.005802</v>
      </c>
      <c r="D7">
        <f>Sheet2!I27</f>
        <v>351625763020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Sheet4!K8</f>
        <v>1039755236.8986001</v>
      </c>
      <c r="D8">
        <f>Sheet2!J27</f>
        <v>16164030000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Sheet4!K9</f>
        <v>59278435.232800007</v>
      </c>
      <c r="D9">
        <f>Sheet2!K27</f>
        <v>754740700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Sheet4!K10</f>
        <v>4130217.4226000002</v>
      </c>
      <c r="D10">
        <f>Sheet2!L27</f>
        <v>35970000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t="s">
        <v>48</v>
      </c>
      <c r="B12">
        <f>MDETERM(A2:I10)</f>
        <v>1.6264963937945309E+70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42578125" customWidth="1"/>
    <col min="2" max="2" width="15" customWidth="1"/>
    <col min="3" max="3" width="14.28515625" customWidth="1"/>
    <col min="4" max="4" width="13.5703125" customWidth="1"/>
    <col min="5" max="5" width="14.7109375" customWidth="1"/>
    <col min="6" max="6" width="13" customWidth="1"/>
    <col min="7" max="7" width="12.85546875" customWidth="1"/>
    <col min="8" max="8" width="13.42578125" customWidth="1"/>
    <col min="9" max="9" width="14.28515625" customWidth="1"/>
  </cols>
  <sheetData>
    <row r="1" spans="1:9" x14ac:dyDescent="0.25">
      <c r="A1" s="26" t="s">
        <v>49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Sheet4!K2</f>
        <v>8.427242738680928E+16</v>
      </c>
      <c r="E2">
        <f>Sheet2!E27</f>
        <v>8.7199205817695024E+16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Sheet4!K3</f>
        <v>3839862574932861</v>
      </c>
      <c r="E3">
        <f>Sheet2!F27</f>
        <v>3862171620150000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Sheet4!K4</f>
        <v>177349959657478.88</v>
      </c>
      <c r="E4">
        <f>Sheet2!G27</f>
        <v>172233267629500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Sheet4!K5</f>
        <v>8334627644667.9297</v>
      </c>
      <c r="E5">
        <f>Sheet2!H27</f>
        <v>7743664746000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Sheet4!K6</f>
        <v>400841072551.83667</v>
      </c>
      <c r="E6">
        <f>Sheet2!I27</f>
        <v>351625763020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Sheet4!K7</f>
        <v>19913962011.005802</v>
      </c>
      <c r="E7">
        <f>Sheet2!J27</f>
        <v>16164030000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Sheet4!K8</f>
        <v>1039755236.8986001</v>
      </c>
      <c r="E8">
        <f>Sheet2!K27</f>
        <v>754740700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Sheet4!K9</f>
        <v>59278435.232800007</v>
      </c>
      <c r="E9">
        <f>Sheet2!L27</f>
        <v>35970000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Sheet4!K10</f>
        <v>4130217.4226000002</v>
      </c>
      <c r="E10">
        <f>Sheet2!M27</f>
        <v>1763020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19" t="s">
        <v>50</v>
      </c>
      <c r="B12" s="19">
        <f>MDETERM(A2:I10)</f>
        <v>-3.7084662447168179E+71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" customWidth="1"/>
    <col min="2" max="2" width="13.85546875" customWidth="1"/>
    <col min="3" max="3" width="13.42578125" customWidth="1"/>
    <col min="4" max="5" width="13.28515625" customWidth="1"/>
    <col min="6" max="6" width="14.5703125" customWidth="1"/>
    <col min="7" max="7" width="12.7109375" customWidth="1"/>
    <col min="8" max="8" width="14.42578125" customWidth="1"/>
    <col min="9" max="9" width="13.7109375" customWidth="1"/>
  </cols>
  <sheetData>
    <row r="1" spans="1:9" x14ac:dyDescent="0.25">
      <c r="A1" s="26" t="s">
        <v>51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Sheet4!K2</f>
        <v>8.427242738680928E+16</v>
      </c>
      <c r="F2">
        <f>Sheet2!F27</f>
        <v>3862171620150000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Sheet4!K3</f>
        <v>3839862574932861</v>
      </c>
      <c r="F3">
        <f>Sheet2!G27</f>
        <v>172233267629500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Sheet4!K4</f>
        <v>177349959657478.88</v>
      </c>
      <c r="F4">
        <f>Sheet2!H27</f>
        <v>7743664746000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Sheet4!K5</f>
        <v>8334627644667.9297</v>
      </c>
      <c r="F5">
        <f>Sheet2!I27</f>
        <v>351625763020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Sheet4!K6</f>
        <v>400841072551.83667</v>
      </c>
      <c r="F6">
        <f>Sheet2!J27</f>
        <v>16164030000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Sheet4!K7</f>
        <v>19913962011.005802</v>
      </c>
      <c r="F7">
        <f>Sheet2!K27</f>
        <v>754740700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Sheet4!K8</f>
        <v>1039755236.8986001</v>
      </c>
      <c r="F8">
        <f>Sheet2!L27</f>
        <v>35970000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Sheet4!K9</f>
        <v>59278435.232800007</v>
      </c>
      <c r="F9">
        <f>Sheet2!M27</f>
        <v>1763020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Sheet4!K10</f>
        <v>4130217.4226000002</v>
      </c>
      <c r="F10">
        <f>Sheet2!N27</f>
        <v>90000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20" t="s">
        <v>52</v>
      </c>
      <c r="B12" s="20">
        <f>MDETERM(A2:I10)</f>
        <v>4.9444196151791413E+72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2" sqref="A12:B12"/>
    </sheetView>
  </sheetViews>
  <sheetFormatPr baseColWidth="10" defaultColWidth="9.140625" defaultRowHeight="15" x14ac:dyDescent="0.25"/>
  <cols>
    <col min="1" max="1" width="13.42578125" customWidth="1"/>
    <col min="2" max="2" width="14.140625" customWidth="1"/>
    <col min="3" max="3" width="13.28515625" customWidth="1"/>
    <col min="4" max="4" width="14.5703125" customWidth="1"/>
    <col min="5" max="5" width="13.5703125" customWidth="1"/>
    <col min="6" max="7" width="14" customWidth="1"/>
    <col min="8" max="8" width="12.7109375" customWidth="1"/>
    <col min="9" max="9" width="14.5703125" customWidth="1"/>
  </cols>
  <sheetData>
    <row r="1" spans="1:9" x14ac:dyDescent="0.25">
      <c r="A1" s="26" t="s">
        <v>53</v>
      </c>
      <c r="B1" s="26"/>
      <c r="C1" s="26"/>
      <c r="D1" s="26"/>
    </row>
    <row r="2" spans="1:9" x14ac:dyDescent="0.25">
      <c r="A2">
        <f>Sheet2!A27</f>
        <v>2.3833119056818344E+22</v>
      </c>
      <c r="B2">
        <f>Sheet2!B27</f>
        <v>1.0358714956948232E+21</v>
      </c>
      <c r="C2">
        <f>Sheet2!C27</f>
        <v>4.5192987142956696E+19</v>
      </c>
      <c r="D2">
        <f>Sheet2!D27</f>
        <v>1.980208765738722E+18</v>
      </c>
      <c r="E2">
        <f>Sheet2!E27</f>
        <v>8.7199205817695024E+16</v>
      </c>
      <c r="F2">
        <f>Sheet4!K2</f>
        <v>8.427242738680928E+16</v>
      </c>
      <c r="G2">
        <f>Sheet2!G27</f>
        <v>172233267629500</v>
      </c>
      <c r="H2">
        <f>Sheet2!H27</f>
        <v>7743664746000</v>
      </c>
      <c r="I2">
        <f>Sheet2!I27</f>
        <v>351625763020</v>
      </c>
    </row>
    <row r="3" spans="1:9" x14ac:dyDescent="0.25">
      <c r="A3">
        <f>Sheet2!B27</f>
        <v>1.0358714956948232E+21</v>
      </c>
      <c r="B3">
        <f>Sheet2!C27</f>
        <v>4.5192987142956696E+19</v>
      </c>
      <c r="C3">
        <f>Sheet2!D27</f>
        <v>1.980208765738722E+18</v>
      </c>
      <c r="D3">
        <f>Sheet2!E27</f>
        <v>8.7199205817695024E+16</v>
      </c>
      <c r="E3">
        <f>Sheet2!F27</f>
        <v>3862171620150000</v>
      </c>
      <c r="F3">
        <f>Sheet4!K3</f>
        <v>3839862574932861</v>
      </c>
      <c r="G3">
        <f>Sheet2!H27</f>
        <v>7743664746000</v>
      </c>
      <c r="H3">
        <f>Sheet2!I27</f>
        <v>351625763020</v>
      </c>
      <c r="I3">
        <f>Sheet2!J27</f>
        <v>16164030000</v>
      </c>
    </row>
    <row r="4" spans="1:9" x14ac:dyDescent="0.25">
      <c r="A4">
        <f>Sheet2!C27</f>
        <v>4.5192987142956696E+19</v>
      </c>
      <c r="B4">
        <f>Sheet2!D27</f>
        <v>1.980208765738722E+18</v>
      </c>
      <c r="C4">
        <f>Sheet2!E27</f>
        <v>8.7199205817695024E+16</v>
      </c>
      <c r="D4">
        <f>Sheet2!F27</f>
        <v>3862171620150000</v>
      </c>
      <c r="E4">
        <f>Sheet2!G27</f>
        <v>172233267629500</v>
      </c>
      <c r="F4">
        <f>Sheet4!K4</f>
        <v>177349959657478.88</v>
      </c>
      <c r="G4">
        <f>Sheet2!I27</f>
        <v>351625763020</v>
      </c>
      <c r="H4">
        <f>Sheet2!J27</f>
        <v>16164030000</v>
      </c>
      <c r="I4">
        <f>Sheet2!K27</f>
        <v>754740700</v>
      </c>
    </row>
    <row r="5" spans="1:9" x14ac:dyDescent="0.25">
      <c r="A5">
        <f>Sheet2!D27</f>
        <v>1.980208765738722E+18</v>
      </c>
      <c r="B5">
        <f>Sheet2!E27</f>
        <v>8.7199205817695024E+16</v>
      </c>
      <c r="C5">
        <f>Sheet2!F27</f>
        <v>3862171620150000</v>
      </c>
      <c r="D5">
        <f>Sheet2!G27</f>
        <v>172233267629500</v>
      </c>
      <c r="E5">
        <f>Sheet2!H27</f>
        <v>7743664746000</v>
      </c>
      <c r="F5">
        <f>Sheet4!K5</f>
        <v>8334627644667.9297</v>
      </c>
      <c r="G5">
        <f>Sheet2!J27</f>
        <v>16164030000</v>
      </c>
      <c r="H5">
        <f>Sheet2!K27</f>
        <v>754740700</v>
      </c>
      <c r="I5">
        <f>Sheet2!L27</f>
        <v>35970000</v>
      </c>
    </row>
    <row r="6" spans="1:9" x14ac:dyDescent="0.25">
      <c r="A6">
        <f>Sheet2!E27</f>
        <v>8.7199205817695024E+16</v>
      </c>
      <c r="B6">
        <f>Sheet2!F27</f>
        <v>3862171620150000</v>
      </c>
      <c r="C6">
        <f>Sheet2!G27</f>
        <v>172233267629500</v>
      </c>
      <c r="D6">
        <f>Sheet2!H27</f>
        <v>7743664746000</v>
      </c>
      <c r="E6">
        <f>Sheet2!I27</f>
        <v>351625763020</v>
      </c>
      <c r="F6">
        <f>Sheet4!K6</f>
        <v>400841072551.83667</v>
      </c>
      <c r="G6">
        <f>Sheet2!K27</f>
        <v>754740700</v>
      </c>
      <c r="H6">
        <f>Sheet2!L27</f>
        <v>35970000</v>
      </c>
      <c r="I6">
        <f>Sheet2!M27</f>
        <v>1763020</v>
      </c>
    </row>
    <row r="7" spans="1:9" x14ac:dyDescent="0.25">
      <c r="A7">
        <f>Sheet2!F27</f>
        <v>3862171620150000</v>
      </c>
      <c r="B7">
        <f>Sheet2!G27</f>
        <v>172233267629500</v>
      </c>
      <c r="C7">
        <f>Sheet2!H27</f>
        <v>7743664746000</v>
      </c>
      <c r="D7">
        <f>Sheet2!I27</f>
        <v>351625763020</v>
      </c>
      <c r="E7">
        <f>Sheet2!J27</f>
        <v>16164030000</v>
      </c>
      <c r="F7">
        <f>Sheet4!K7</f>
        <v>19913962011.005802</v>
      </c>
      <c r="G7">
        <f>Sheet2!L27</f>
        <v>35970000</v>
      </c>
      <c r="H7">
        <f>Sheet2!M27</f>
        <v>1763020</v>
      </c>
      <c r="I7">
        <f>Sheet2!N27</f>
        <v>90000</v>
      </c>
    </row>
    <row r="8" spans="1:9" x14ac:dyDescent="0.25">
      <c r="A8">
        <f>Sheet2!G27</f>
        <v>172233267629500</v>
      </c>
      <c r="B8">
        <f>Sheet2!H27</f>
        <v>7743664746000</v>
      </c>
      <c r="C8">
        <f>Sheet2!I27</f>
        <v>351625763020</v>
      </c>
      <c r="D8">
        <f>Sheet2!J27</f>
        <v>16164030000</v>
      </c>
      <c r="E8">
        <f>Sheet2!K27</f>
        <v>754740700</v>
      </c>
      <c r="F8">
        <f>Sheet4!K8</f>
        <v>1039755236.8986001</v>
      </c>
      <c r="G8">
        <f>Sheet2!M27</f>
        <v>1763020</v>
      </c>
      <c r="H8">
        <f>Sheet2!N27</f>
        <v>90000</v>
      </c>
      <c r="I8">
        <f>Sheet2!O27</f>
        <v>4900</v>
      </c>
    </row>
    <row r="9" spans="1:9" x14ac:dyDescent="0.25">
      <c r="A9">
        <f>Sheet2!H27</f>
        <v>7743664746000</v>
      </c>
      <c r="B9">
        <f>Sheet2!I27</f>
        <v>351625763020</v>
      </c>
      <c r="C9">
        <f>Sheet2!J27</f>
        <v>16164030000</v>
      </c>
      <c r="D9">
        <f>Sheet2!K27</f>
        <v>754740700</v>
      </c>
      <c r="E9">
        <f>Sheet2!L27</f>
        <v>35970000</v>
      </c>
      <c r="F9">
        <f>Sheet4!K9</f>
        <v>59278435.232800007</v>
      </c>
      <c r="G9">
        <f>Sheet2!N27</f>
        <v>90000</v>
      </c>
      <c r="H9">
        <f>Sheet2!O27</f>
        <v>4900</v>
      </c>
      <c r="I9">
        <f>Sheet2!P27</f>
        <v>300</v>
      </c>
    </row>
    <row r="10" spans="1:9" x14ac:dyDescent="0.25">
      <c r="A10">
        <f>Sheet2!I27</f>
        <v>351625763020</v>
      </c>
      <c r="B10">
        <f>Sheet2!J27</f>
        <v>16164030000</v>
      </c>
      <c r="C10">
        <f>Sheet2!K27</f>
        <v>754740700</v>
      </c>
      <c r="D10">
        <f>Sheet2!L27</f>
        <v>35970000</v>
      </c>
      <c r="E10">
        <f>Sheet2!M27</f>
        <v>1763020</v>
      </c>
      <c r="F10">
        <f>Sheet4!K10</f>
        <v>4130217.4226000002</v>
      </c>
      <c r="G10">
        <f>Sheet2!O27</f>
        <v>4900</v>
      </c>
      <c r="H10">
        <f>Sheet2!P27</f>
        <v>300</v>
      </c>
      <c r="I10">
        <f>Sheet2!R6</f>
        <v>24</v>
      </c>
    </row>
    <row r="12" spans="1:9" x14ac:dyDescent="0.25">
      <c r="A12" s="21" t="s">
        <v>54</v>
      </c>
      <c r="B12" s="21">
        <f>MDETERM(A2:I10)</f>
        <v>-3.8510587782155649E+73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Paul_NIYUNGEKO</cp:lastModifiedBy>
  <dcterms:created xsi:type="dcterms:W3CDTF">2021-04-03T09:09:08Z</dcterms:created>
  <dcterms:modified xsi:type="dcterms:W3CDTF">2021-04-14T16:05:46Z</dcterms:modified>
</cp:coreProperties>
</file>