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  <sheet state="visible" name="DCF Model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The initial investment in net working capital is $200,000. At the end of each year, net working capital must be increased so that the cumulative investment in net working capital is one-sixth of the next year’s projected sales.</t>
      </text>
    </comment>
    <comment authorId="0" ref="A5">
      <text>
        <t xml:space="preserve"> Sales are $1,500,000 in Year 1. They grow at a 25 percent annual rate for the next two years, and then grow at a 10 percent annual rate for the last three years.</t>
      </text>
    </comment>
    <comment authorId="0" ref="A7">
      <text>
        <t xml:space="preserve">Variable cash operating expenses are 40 percent of sales in Year 1, 39 percent of sales in Year 2, and 38 percent in Years 3–6.
</t>
      </text>
    </comment>
    <comment authorId="0" ref="A8">
      <text>
        <t xml:space="preserve">The fixed capital is depreciated 30 percent in Year 1, 35 percent in Year 2, 20 percent in Year 3, 10 percent in Year 4, 5 percent in Year 5, and 0 percent in Year 6.</t>
      </text>
    </comment>
    <comment authorId="0" ref="A11">
      <text>
        <t xml:space="preserve">Lawton’s marginal tax rate is 30 percent.</t>
      </text>
    </comment>
  </commentList>
</comments>
</file>

<file path=xl/sharedStrings.xml><?xml version="1.0" encoding="utf-8"?>
<sst xmlns="http://schemas.openxmlformats.org/spreadsheetml/2006/main" count="42" uniqueCount="41">
  <si>
    <t>INPUTS</t>
  </si>
  <si>
    <r>
      <rPr>
        <rFont val="Arial"/>
        <color theme="1"/>
        <sz val="12.0"/>
      </rPr>
      <t>•</t>
    </r>
    <r>
      <rPr>
        <rFont val="Calibri"/>
        <color rgb="FF000000"/>
        <sz val="12.0"/>
      </rPr>
      <t xml:space="preserve">    Fixed capital investment is $2,000,000.</t>
    </r>
  </si>
  <si>
    <r>
      <rPr>
        <rFont val="Arial"/>
        <color theme="1"/>
        <sz val="12.0"/>
      </rPr>
      <t>•</t>
    </r>
    <r>
      <rPr>
        <rFont val="Calibri"/>
        <color rgb="FF000000"/>
        <sz val="12.0"/>
      </rPr>
      <t xml:space="preserve">    The project has an expected six-year life.</t>
    </r>
  </si>
  <si>
    <r>
      <rPr>
        <rFont val="Arial"/>
        <color theme="1"/>
        <sz val="12.0"/>
      </rPr>
      <t>•</t>
    </r>
    <r>
      <rPr>
        <rFont val="Calibri"/>
        <color rgb="FF000000"/>
        <sz val="12.0"/>
      </rPr>
      <t xml:space="preserve">    The initial investment in net working capital is $200,000. At the end of each year, net working capital must be increased so that the cumulative investment in net working capital is one-sixth of the next year’s projected sales.</t>
    </r>
  </si>
  <si>
    <r>
      <rPr>
        <rFont val="Arial"/>
        <color theme="1"/>
        <sz val="12.0"/>
      </rPr>
      <t>•</t>
    </r>
    <r>
      <rPr>
        <rFont val="Calibri"/>
        <color rgb="FF000000"/>
        <sz val="12.0"/>
      </rPr>
      <t>The fixed capital is depreciated 30 percent in Year 1, 35 percent in Year 2, 20 percent in Year 3, 10 percent in Year 4, 5 percent in Year 5, and 0 percent in Year 6.</t>
    </r>
  </si>
  <si>
    <r>
      <rPr>
        <rFont val="Arial"/>
        <color theme="1"/>
        <sz val="12.0"/>
      </rPr>
      <t>•</t>
    </r>
    <r>
      <rPr>
        <rFont val="Calibri"/>
        <color rgb="FF000000"/>
        <sz val="12.0"/>
      </rPr>
      <t xml:space="preserve">    Sales are $1,500,000 in Year 1. They grow at a 25 percent annual rate for the next two years, and then grow at a 10 percent annual rate for the last three years.</t>
    </r>
  </si>
  <si>
    <r>
      <rPr>
        <rFont val="Arial"/>
        <color theme="1"/>
        <sz val="12.0"/>
      </rPr>
      <t>•</t>
    </r>
    <r>
      <rPr>
        <rFont val="Calibri"/>
        <color rgb="FF000000"/>
        <sz val="12.0"/>
      </rPr>
      <t xml:space="preserve">    Fixed cash operating expenses are $150,000 for Years 1–3 and $130,000 for Years 4–6.</t>
    </r>
  </si>
  <si>
    <r>
      <rPr>
        <rFont val="Arial"/>
        <color theme="1"/>
        <sz val="12.0"/>
      </rPr>
      <t>•</t>
    </r>
    <r>
      <rPr>
        <rFont val="Calibri"/>
        <color rgb="FF000000"/>
        <sz val="12.0"/>
      </rPr>
      <t xml:space="preserve">    Variable cash operating expenses are 40 percent of sales in Year 1, 39 percent of sales in Year 2, and 38 percent in Years 3–6.</t>
    </r>
  </si>
  <si>
    <r>
      <rPr>
        <rFont val="Arial"/>
        <color theme="1"/>
        <sz val="12.0"/>
      </rPr>
      <t>•</t>
    </r>
    <r>
      <rPr>
        <rFont val="Calibri"/>
        <color rgb="FF000000"/>
        <sz val="12.0"/>
      </rPr>
      <t xml:space="preserve">    Lawton’s marginal tax rate is 30 percent.</t>
    </r>
  </si>
  <si>
    <r>
      <rPr>
        <rFont val="Arial"/>
        <color theme="1"/>
        <sz val="12.0"/>
      </rPr>
      <t>•</t>
    </r>
    <r>
      <rPr>
        <rFont val="Calibri"/>
        <color rgb="FF000000"/>
        <sz val="12.0"/>
      </rPr>
      <t xml:space="preserve">    Lawton will sell its fixed capital investments for $150,000 when the project terminates and recapture its cumulative investment in net working capital. Income taxes will be paid on any gains.</t>
    </r>
  </si>
  <si>
    <r>
      <rPr>
        <rFont val="Arial"/>
        <color theme="1"/>
        <sz val="12.0"/>
      </rPr>
      <t>•</t>
    </r>
    <r>
      <rPr>
        <rFont val="Calibri"/>
        <color rgb="FF000000"/>
        <sz val="12.0"/>
      </rPr>
      <t xml:space="preserve">    The project’s required rate of return is 12 percent.</t>
    </r>
  </si>
  <si>
    <r>
      <rPr>
        <rFont val="Arial"/>
        <color theme="1"/>
        <sz val="12.0"/>
      </rPr>
      <t>•</t>
    </r>
    <r>
      <rPr>
        <rFont val="Calibri"/>
        <color rgb="FF000000"/>
        <sz val="12.0"/>
      </rPr>
      <t xml:space="preserve">    If taxable income on the project is negative in any year, the loss will offset gains elsewhere in the corporation, resulting in a tax savings.  </t>
    </r>
  </si>
  <si>
    <t>ANALYSIS</t>
  </si>
  <si>
    <t>Determine whether this is a profitable investment using the NPV and IRR.</t>
  </si>
  <si>
    <t>BOTH</t>
  </si>
  <si>
    <r>
      <rPr>
        <rFont val="Calibri"/>
        <color theme="1"/>
      </rPr>
      <t xml:space="preserve">If the tax rate increases to </t>
    </r>
    <r>
      <rPr>
        <rFont val="Calibri"/>
        <b/>
        <color theme="1"/>
        <sz val="11.0"/>
      </rPr>
      <t xml:space="preserve">40 percent </t>
    </r>
    <r>
      <rPr>
        <rFont val="Calibri"/>
        <color theme="1"/>
        <sz val="11.0"/>
      </rPr>
      <t xml:space="preserve">and the </t>
    </r>
    <r>
      <rPr>
        <rFont val="Calibri"/>
        <b/>
        <color theme="1"/>
        <sz val="11.0"/>
      </rPr>
      <t>required rate of return increases to 14 percent</t>
    </r>
    <r>
      <rPr>
        <rFont val="Calibri"/>
        <color theme="1"/>
        <sz val="11.0"/>
      </rPr>
      <t xml:space="preserve">, is the project still profitable? </t>
    </r>
  </si>
  <si>
    <t xml:space="preserve">Year </t>
  </si>
  <si>
    <t xml:space="preserve">Fixed capital investment </t>
  </si>
  <si>
    <t xml:space="preserve">NWC investments </t>
  </si>
  <si>
    <t>Cumulative NWC</t>
  </si>
  <si>
    <t xml:space="preserve">Sales </t>
  </si>
  <si>
    <t xml:space="preserve">Fixed cash expenses </t>
  </si>
  <si>
    <t xml:space="preserve">Variable cash expenses </t>
  </si>
  <si>
    <t xml:space="preserve">Depreciation </t>
  </si>
  <si>
    <t xml:space="preserve">Operating income before taxes </t>
  </si>
  <si>
    <t>Tax rate</t>
  </si>
  <si>
    <t xml:space="preserve">Taxes on operating income </t>
  </si>
  <si>
    <t xml:space="preserve">Operating income after taxes </t>
  </si>
  <si>
    <t xml:space="preserve">Add back: Depreciation </t>
  </si>
  <si>
    <t xml:space="preserve">After-tax operating cash flow </t>
  </si>
  <si>
    <t xml:space="preserve">Salvage value </t>
  </si>
  <si>
    <t xml:space="preserve">Taxes on salvage value </t>
  </si>
  <si>
    <t xml:space="preserve">Return of NWC </t>
  </si>
  <si>
    <t xml:space="preserve">Total after-tax cash flows </t>
  </si>
  <si>
    <t>Discount factor</t>
  </si>
  <si>
    <t>r</t>
  </si>
  <si>
    <t>PVCF</t>
  </si>
  <si>
    <t xml:space="preserve">NPV (at r = 12 percent) </t>
  </si>
  <si>
    <t xml:space="preserve">IRR </t>
  </si>
  <si>
    <r>
      <rPr>
        <rFont val="Calibri"/>
        <color theme="1"/>
      </rPr>
      <t xml:space="preserve">If the tax rate increases to </t>
    </r>
    <r>
      <rPr>
        <rFont val="Calibri"/>
        <b/>
        <color theme="1"/>
        <sz val="11.0"/>
      </rPr>
      <t xml:space="preserve">40 percent </t>
    </r>
    <r>
      <rPr>
        <rFont val="Calibri"/>
        <color theme="1"/>
        <sz val="11.0"/>
      </rPr>
      <t xml:space="preserve">and the </t>
    </r>
    <r>
      <rPr>
        <rFont val="Calibri"/>
        <b/>
        <color theme="1"/>
        <sz val="11.0"/>
      </rPr>
      <t>required rate of return increases to 14 percent,</t>
    </r>
    <r>
      <rPr>
        <rFont val="Calibri"/>
        <color theme="1"/>
        <sz val="11.0"/>
      </rPr>
      <t xml:space="preserve"> is the project still profitable? </t>
    </r>
  </si>
  <si>
    <r>
      <rPr>
        <rFont val="Calibri"/>
        <color theme="1"/>
      </rPr>
      <t xml:space="preserve">Answer: Although profitability is lower, the higher tax rate and required rate of return </t>
    </r>
    <r>
      <rPr>
        <rFont val="Calibri"/>
        <b/>
        <color theme="1"/>
        <sz val="11.0"/>
      </rPr>
      <t>do not change the investment decision</t>
    </r>
    <r>
      <rPr>
        <rFont val="Calibri"/>
        <color theme="1"/>
        <sz val="11.0"/>
      </rPr>
      <t xml:space="preserve">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</si>
</sst>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%"/>
  </numFmts>
  <fonts count="14">
    <font>
      <sz val="11.0"/>
      <color theme="1"/>
      <name val="Calibri"/>
      <scheme val="minor"/>
    </font>
    <font>
      <b/>
      <sz val="14.0"/>
      <color rgb="FF0070C0"/>
      <name val="Calibri"/>
    </font>
    <font>
      <sz val="14.0"/>
      <color rgb="FF0070C0"/>
      <name val="Calibri"/>
    </font>
    <font>
      <sz val="12.0"/>
      <color theme="1"/>
      <name val="Arial"/>
    </font>
    <font>
      <sz val="10.0"/>
      <color theme="1"/>
      <name val="Calibri"/>
    </font>
    <font>
      <b/>
      <sz val="10.0"/>
      <color theme="1"/>
      <name val="Arial"/>
    </font>
    <font>
      <sz val="12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70C0"/>
      <name val="Calibri"/>
    </font>
    <font>
      <sz val="11.0"/>
      <color rgb="FF7F7F7F"/>
      <name val="Calibri"/>
    </font>
    <font>
      <sz val="11.0"/>
      <color rgb="FF366092"/>
      <name val="Calibri"/>
    </font>
    <font>
      <b/>
      <sz val="14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ABF8F"/>
        <bgColor rgb="FFFABF8F"/>
      </patternFill>
    </fill>
    <fill>
      <patternFill patternType="solid">
        <fgColor rgb="FF92D050"/>
        <bgColor rgb="FF92D050"/>
      </patternFill>
    </fill>
  </fills>
  <borders count="3">
    <border/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 readingOrder="1" shrinkToFit="0" wrapText="1"/>
    </xf>
    <xf borderId="0" fillId="0" fontId="4" numFmtId="0" xfId="0" applyAlignment="1" applyFont="1">
      <alignment horizontal="left" readingOrder="1" shrinkToFit="0" wrapText="1"/>
    </xf>
    <xf borderId="0" fillId="0" fontId="5" numFmtId="0" xfId="0" applyAlignment="1" applyFont="1">
      <alignment horizontal="left" readingOrder="1" shrinkToFit="0" wrapText="1"/>
    </xf>
    <xf borderId="0" fillId="0" fontId="6" numFmtId="0" xfId="0" applyAlignment="1" applyFont="1">
      <alignment horizontal="left" readingOrder="1" shrinkToFit="0" wrapText="1"/>
    </xf>
    <xf borderId="0" fillId="0" fontId="7" numFmtId="0" xfId="0" applyFont="1"/>
    <xf borderId="1" fillId="0" fontId="8" numFmtId="0" xfId="0" applyBorder="1" applyFont="1"/>
    <xf borderId="2" fillId="2" fontId="9" numFmtId="0" xfId="0" applyAlignment="1" applyBorder="1" applyFill="1" applyFont="1">
      <alignment readingOrder="0"/>
    </xf>
    <xf borderId="2" fillId="2" fontId="10" numFmtId="0" xfId="0" applyBorder="1" applyFont="1"/>
    <xf borderId="0" fillId="0" fontId="11" numFmtId="0" xfId="0" applyAlignment="1" applyFont="1">
      <alignment horizontal="right"/>
    </xf>
    <xf borderId="2" fillId="2" fontId="11" numFmtId="0" xfId="0" applyAlignment="1" applyBorder="1" applyFont="1">
      <alignment readingOrder="0"/>
    </xf>
    <xf borderId="2" fillId="2" fontId="11" numFmtId="0" xfId="0" applyBorder="1" applyFont="1"/>
    <xf borderId="0" fillId="0" fontId="11" numFmtId="0" xfId="0" applyFont="1"/>
    <xf borderId="0" fillId="0" fontId="8" numFmtId="0" xfId="0" applyFont="1"/>
    <xf borderId="2" fillId="2" fontId="12" numFmtId="0" xfId="0" applyBorder="1" applyFont="1"/>
    <xf borderId="0" fillId="0" fontId="13" numFmtId="0" xfId="0" applyAlignment="1" applyFont="1">
      <alignment horizontal="right"/>
    </xf>
    <xf borderId="0" fillId="0" fontId="13" numFmtId="0" xfId="0" applyFont="1"/>
    <xf borderId="2" fillId="3" fontId="13" numFmtId="10" xfId="0" applyAlignment="1" applyBorder="1" applyFill="1" applyFont="1" applyNumberFormat="1">
      <alignment readingOrder="0"/>
    </xf>
    <xf borderId="2" fillId="3" fontId="13" numFmtId="0" xfId="0" applyBorder="1" applyFont="1"/>
    <xf borderId="2" fillId="2" fontId="9" numFmtId="0" xfId="0" applyBorder="1" applyFont="1"/>
    <xf borderId="0" fillId="0" fontId="9" numFmtId="1" xfId="0" applyFont="1" applyNumberFormat="1"/>
    <xf borderId="2" fillId="2" fontId="9" numFmtId="1" xfId="0" applyAlignment="1" applyBorder="1" applyFont="1" applyNumberFormat="1">
      <alignment readingOrder="0"/>
    </xf>
    <xf borderId="2" fillId="2" fontId="9" numFmtId="1" xfId="0" applyBorder="1" applyFont="1" applyNumberFormat="1"/>
    <xf borderId="2" fillId="2" fontId="12" numFmtId="164" xfId="0" applyBorder="1" applyFont="1" applyNumberFormat="1"/>
    <xf borderId="2" fillId="4" fontId="13" numFmtId="10" xfId="0" applyAlignment="1" applyBorder="1" applyFill="1" applyFont="1" applyNumberFormat="1">
      <alignment readingOrder="0"/>
    </xf>
    <xf borderId="2" fillId="5" fontId="13" numFmtId="1" xfId="0" applyBorder="1" applyFill="1" applyFont="1" applyNumberFormat="1"/>
    <xf borderId="2" fillId="2" fontId="1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0</xdr:row>
      <xdr:rowOff>9525</xdr:rowOff>
    </xdr:from>
    <xdr:ext cx="5715000" cy="4819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16</xdr:row>
      <xdr:rowOff>180975</xdr:rowOff>
    </xdr:from>
    <xdr:ext cx="4295775" cy="129540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4657725</xdr:colOff>
      <xdr:row>16</xdr:row>
      <xdr:rowOff>180975</xdr:rowOff>
    </xdr:from>
    <xdr:ext cx="4248150" cy="1543050"/>
    <xdr:pic>
      <xdr:nvPicPr>
        <xdr:cNvPr id="0" name="image3.jp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9.29"/>
    <col customWidth="1" min="2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</v>
      </c>
    </row>
    <row r="3" ht="14.25" customHeight="1">
      <c r="A3" s="3" t="s">
        <v>2</v>
      </c>
    </row>
    <row r="4" ht="49.5" customHeight="1">
      <c r="A4" s="3" t="s">
        <v>3</v>
      </c>
    </row>
    <row r="5" ht="35.25" customHeight="1">
      <c r="A5" s="3" t="s">
        <v>4</v>
      </c>
    </row>
    <row r="6" ht="33.0" customHeight="1">
      <c r="A6" s="3" t="s">
        <v>5</v>
      </c>
    </row>
    <row r="7" ht="14.25" customHeight="1">
      <c r="A7" s="3" t="s">
        <v>6</v>
      </c>
    </row>
    <row r="8" ht="14.25" customHeight="1">
      <c r="A8" s="3" t="s">
        <v>7</v>
      </c>
    </row>
    <row r="9" ht="14.25" customHeight="1">
      <c r="A9" s="3" t="s">
        <v>8</v>
      </c>
    </row>
    <row r="10" ht="14.25" customHeight="1">
      <c r="A10" s="3" t="s">
        <v>9</v>
      </c>
    </row>
    <row r="11" ht="14.25" customHeight="1">
      <c r="A11" s="3" t="s">
        <v>10</v>
      </c>
    </row>
    <row r="12" ht="32.25" customHeight="1">
      <c r="A12" s="3" t="s">
        <v>11</v>
      </c>
    </row>
    <row r="13" ht="14.25" customHeight="1">
      <c r="A13" s="4"/>
    </row>
    <row r="14" ht="14.25" customHeight="1">
      <c r="A14" s="5" t="s">
        <v>12</v>
      </c>
    </row>
    <row r="15" ht="14.25" customHeight="1">
      <c r="A15" s="6" t="s">
        <v>13</v>
      </c>
      <c r="B15" s="7" t="s">
        <v>14</v>
      </c>
    </row>
    <row r="16" ht="14.25" customHeight="1">
      <c r="A16" s="7" t="s">
        <v>15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14"/>
    <col customWidth="1" min="2" max="26" width="8.71"/>
  </cols>
  <sheetData>
    <row r="1" ht="14.25" customHeight="1">
      <c r="A1" s="8" t="s">
        <v>16</v>
      </c>
      <c r="B1" s="8">
        <v>0.0</v>
      </c>
      <c r="C1" s="8">
        <v>1.0</v>
      </c>
      <c r="D1" s="8">
        <v>2.0</v>
      </c>
      <c r="E1" s="8">
        <v>3.0</v>
      </c>
      <c r="F1" s="8">
        <v>4.0</v>
      </c>
      <c r="G1" s="8">
        <v>5.0</v>
      </c>
      <c r="H1" s="8">
        <v>6.0</v>
      </c>
    </row>
    <row r="2" ht="14.25" customHeight="1">
      <c r="A2" s="7" t="s">
        <v>17</v>
      </c>
      <c r="B2" s="9">
        <v>-2000.0</v>
      </c>
    </row>
    <row r="3" ht="14.25" customHeight="1">
      <c r="A3" s="7" t="s">
        <v>18</v>
      </c>
      <c r="B3" s="9">
        <v>-200.0</v>
      </c>
      <c r="C3" s="10">
        <f t="shared" ref="C3:G3" si="1">C4-B4</f>
        <v>-112.5</v>
      </c>
      <c r="D3" s="10">
        <f t="shared" si="1"/>
        <v>-78.125</v>
      </c>
      <c r="E3" s="10">
        <f t="shared" si="1"/>
        <v>-39.0625</v>
      </c>
      <c r="F3" s="10">
        <f t="shared" si="1"/>
        <v>-42.96875</v>
      </c>
      <c r="G3" s="10">
        <f t="shared" si="1"/>
        <v>-47.265625</v>
      </c>
      <c r="H3" s="10"/>
    </row>
    <row r="4" ht="14.25" customHeight="1">
      <c r="A4" s="11" t="s">
        <v>19</v>
      </c>
      <c r="B4" s="12">
        <v>-200.0</v>
      </c>
      <c r="C4" s="13">
        <f t="shared" ref="C4:H4" si="2">-D5/6</f>
        <v>-312.5</v>
      </c>
      <c r="D4" s="13">
        <f t="shared" si="2"/>
        <v>-390.625</v>
      </c>
      <c r="E4" s="13">
        <f t="shared" si="2"/>
        <v>-429.6875</v>
      </c>
      <c r="F4" s="13">
        <f t="shared" si="2"/>
        <v>-472.65625</v>
      </c>
      <c r="G4" s="13">
        <f t="shared" si="2"/>
        <v>-519.921875</v>
      </c>
      <c r="H4" s="13">
        <f t="shared" si="2"/>
        <v>0</v>
      </c>
      <c r="I4" s="14"/>
      <c r="J4" s="15"/>
      <c r="K4" s="15"/>
      <c r="L4" s="15"/>
      <c r="M4" s="15"/>
      <c r="N4" s="15"/>
    </row>
    <row r="5" ht="14.25" customHeight="1">
      <c r="A5" s="7" t="s">
        <v>20</v>
      </c>
      <c r="C5" s="9">
        <v>1500.0</v>
      </c>
      <c r="D5" s="10">
        <f t="shared" ref="D5:E5" si="3">1.25*C5</f>
        <v>1875</v>
      </c>
      <c r="E5" s="10">
        <f t="shared" si="3"/>
        <v>2343.75</v>
      </c>
      <c r="F5" s="10">
        <f t="shared" ref="F5:H5" si="4">1.1*E5</f>
        <v>2578.125</v>
      </c>
      <c r="G5" s="10">
        <f t="shared" si="4"/>
        <v>2835.9375</v>
      </c>
      <c r="H5" s="10">
        <f t="shared" si="4"/>
        <v>3119.53125</v>
      </c>
    </row>
    <row r="6" ht="14.25" customHeight="1">
      <c r="A6" s="7" t="s">
        <v>21</v>
      </c>
      <c r="C6" s="9">
        <v>-150.0</v>
      </c>
      <c r="D6" s="9">
        <v>-150.0</v>
      </c>
      <c r="E6" s="9">
        <v>-150.0</v>
      </c>
      <c r="F6" s="9">
        <v>-130.0</v>
      </c>
      <c r="G6" s="9">
        <v>-130.0</v>
      </c>
      <c r="H6" s="9">
        <v>-130.0</v>
      </c>
    </row>
    <row r="7" ht="14.25" customHeight="1">
      <c r="A7" s="7" t="s">
        <v>22</v>
      </c>
      <c r="C7" s="16">
        <f>-C5*0.4</f>
        <v>-600</v>
      </c>
      <c r="D7" s="16">
        <f>-D5*0.39</f>
        <v>-731.25</v>
      </c>
      <c r="E7" s="16">
        <f t="shared" ref="E7:H7" si="5">-E5*0.38</f>
        <v>-890.625</v>
      </c>
      <c r="F7" s="16">
        <f t="shared" si="5"/>
        <v>-979.6875</v>
      </c>
      <c r="G7" s="16">
        <f t="shared" si="5"/>
        <v>-1077.65625</v>
      </c>
      <c r="H7" s="16">
        <f t="shared" si="5"/>
        <v>-1185.421875</v>
      </c>
    </row>
    <row r="8" ht="14.25" customHeight="1">
      <c r="A8" s="7" t="s">
        <v>23</v>
      </c>
      <c r="C8" s="16">
        <f>$B$2*0.3</f>
        <v>-600</v>
      </c>
      <c r="D8" s="16">
        <f>$B$2*0.35</f>
        <v>-700</v>
      </c>
      <c r="E8" s="16">
        <f>$B$2*0.2</f>
        <v>-400</v>
      </c>
      <c r="F8" s="16">
        <f>$B$2*0.1</f>
        <v>-200</v>
      </c>
      <c r="G8" s="16">
        <f>$B$2*0.05</f>
        <v>-100</v>
      </c>
      <c r="H8" s="16">
        <f>$B$2*0</f>
        <v>0</v>
      </c>
    </row>
    <row r="9" ht="14.25" customHeight="1">
      <c r="A9" s="7" t="s">
        <v>24</v>
      </c>
      <c r="C9" s="16">
        <f t="shared" ref="C9:H9" si="6">SUM(C5:C8)</f>
        <v>150</v>
      </c>
      <c r="D9" s="16">
        <f t="shared" si="6"/>
        <v>293.75</v>
      </c>
      <c r="E9" s="16">
        <f t="shared" si="6"/>
        <v>903.125</v>
      </c>
      <c r="F9" s="16">
        <f t="shared" si="6"/>
        <v>1268.4375</v>
      </c>
      <c r="G9" s="16">
        <f t="shared" si="6"/>
        <v>1528.28125</v>
      </c>
      <c r="H9" s="16">
        <f t="shared" si="6"/>
        <v>1804.109375</v>
      </c>
    </row>
    <row r="10" ht="14.25" customHeight="1">
      <c r="A10" s="17" t="s">
        <v>25</v>
      </c>
      <c r="B10" s="18"/>
      <c r="C10" s="19">
        <v>0.3</v>
      </c>
      <c r="D10" s="20"/>
      <c r="E10" s="20"/>
      <c r="F10" s="20"/>
      <c r="G10" s="20"/>
      <c r="H10" s="20"/>
    </row>
    <row r="11" ht="14.25" customHeight="1">
      <c r="A11" s="7" t="s">
        <v>26</v>
      </c>
      <c r="C11" s="16">
        <f t="shared" ref="C11:H11" si="7">-$C$10*C9</f>
        <v>-45</v>
      </c>
      <c r="D11" s="16">
        <f t="shared" si="7"/>
        <v>-88.125</v>
      </c>
      <c r="E11" s="16">
        <f t="shared" si="7"/>
        <v>-270.9375</v>
      </c>
      <c r="F11" s="16">
        <f t="shared" si="7"/>
        <v>-380.53125</v>
      </c>
      <c r="G11" s="16">
        <f t="shared" si="7"/>
        <v>-458.484375</v>
      </c>
      <c r="H11" s="16">
        <f t="shared" si="7"/>
        <v>-541.2328125</v>
      </c>
    </row>
    <row r="12" ht="14.25" customHeight="1">
      <c r="A12" s="7" t="s">
        <v>27</v>
      </c>
      <c r="C12" s="16">
        <f t="shared" ref="C12:H12" si="8">C9+C11</f>
        <v>105</v>
      </c>
      <c r="D12" s="16">
        <f t="shared" si="8"/>
        <v>205.625</v>
      </c>
      <c r="E12" s="16">
        <f t="shared" si="8"/>
        <v>632.1875</v>
      </c>
      <c r="F12" s="16">
        <f t="shared" si="8"/>
        <v>887.90625</v>
      </c>
      <c r="G12" s="16">
        <f t="shared" si="8"/>
        <v>1069.796875</v>
      </c>
      <c r="H12" s="16">
        <f t="shared" si="8"/>
        <v>1262.876563</v>
      </c>
    </row>
    <row r="13" ht="14.25" customHeight="1">
      <c r="A13" s="7" t="s">
        <v>28</v>
      </c>
      <c r="C13" s="21">
        <f t="shared" ref="C13:H13" si="9">-C8</f>
        <v>600</v>
      </c>
      <c r="D13" s="21">
        <f t="shared" si="9"/>
        <v>700</v>
      </c>
      <c r="E13" s="21">
        <f t="shared" si="9"/>
        <v>400</v>
      </c>
      <c r="F13" s="21">
        <f t="shared" si="9"/>
        <v>200</v>
      </c>
      <c r="G13" s="21">
        <f t="shared" si="9"/>
        <v>100</v>
      </c>
      <c r="H13" s="21">
        <f t="shared" si="9"/>
        <v>0</v>
      </c>
    </row>
    <row r="14" ht="14.25" customHeight="1">
      <c r="A14" s="7" t="s">
        <v>29</v>
      </c>
      <c r="C14" s="16">
        <f t="shared" ref="C14:H14" si="10">C12+C13</f>
        <v>705</v>
      </c>
      <c r="D14" s="16">
        <f t="shared" si="10"/>
        <v>905.625</v>
      </c>
      <c r="E14" s="16">
        <f t="shared" si="10"/>
        <v>1032.1875</v>
      </c>
      <c r="F14" s="16">
        <f t="shared" si="10"/>
        <v>1087.90625</v>
      </c>
      <c r="G14" s="16">
        <f t="shared" si="10"/>
        <v>1169.796875</v>
      </c>
      <c r="H14" s="16">
        <f t="shared" si="10"/>
        <v>1262.876563</v>
      </c>
    </row>
    <row r="15" ht="14.25" customHeight="1">
      <c r="D15" s="22"/>
      <c r="E15" s="22"/>
      <c r="F15" s="22"/>
      <c r="G15" s="22"/>
      <c r="H15" s="22"/>
    </row>
    <row r="16" ht="14.25" customHeight="1">
      <c r="A16" s="7" t="s">
        <v>30</v>
      </c>
      <c r="D16" s="22"/>
      <c r="E16" s="22"/>
      <c r="F16" s="22"/>
      <c r="G16" s="22"/>
      <c r="H16" s="23">
        <v>150.0</v>
      </c>
    </row>
    <row r="17" ht="14.25" customHeight="1">
      <c r="A17" s="7" t="s">
        <v>31</v>
      </c>
      <c r="D17" s="22"/>
      <c r="E17" s="22"/>
      <c r="F17" s="22"/>
      <c r="G17" s="22"/>
      <c r="H17" s="24">
        <f>-H16*C10</f>
        <v>-45</v>
      </c>
    </row>
    <row r="18" ht="14.25" customHeight="1">
      <c r="A18" s="7" t="s">
        <v>32</v>
      </c>
      <c r="D18" s="22"/>
      <c r="E18" s="22"/>
      <c r="F18" s="22"/>
      <c r="G18" s="22"/>
      <c r="H18" s="25">
        <f>-G4</f>
        <v>519.921875</v>
      </c>
    </row>
    <row r="19" ht="14.25" customHeight="1"/>
    <row r="20" ht="14.25" customHeight="1">
      <c r="A20" s="7" t="s">
        <v>33</v>
      </c>
      <c r="B20" s="16">
        <f>B2+B3</f>
        <v>-2200</v>
      </c>
      <c r="C20" s="16">
        <f t="shared" ref="C20:G20" si="11">C14+C3</f>
        <v>592.5</v>
      </c>
      <c r="D20" s="16">
        <f t="shared" si="11"/>
        <v>827.5</v>
      </c>
      <c r="E20" s="16">
        <f t="shared" si="11"/>
        <v>993.125</v>
      </c>
      <c r="F20" s="16">
        <f t="shared" si="11"/>
        <v>1044.9375</v>
      </c>
      <c r="G20" s="16">
        <f t="shared" si="11"/>
        <v>1122.53125</v>
      </c>
      <c r="H20" s="16">
        <f>SUM(H14:H18)</f>
        <v>1887.798438</v>
      </c>
    </row>
    <row r="21" ht="14.25" customHeight="1">
      <c r="A21" s="7" t="s">
        <v>34</v>
      </c>
      <c r="B21" s="16">
        <f t="shared" ref="B21:H21" si="12">1/(1+$B$22)^B1</f>
        <v>1</v>
      </c>
      <c r="C21" s="16">
        <f t="shared" si="12"/>
        <v>0.8928571429</v>
      </c>
      <c r="D21" s="16">
        <f t="shared" si="12"/>
        <v>0.7971938776</v>
      </c>
      <c r="E21" s="16">
        <f t="shared" si="12"/>
        <v>0.7117802478</v>
      </c>
      <c r="F21" s="16">
        <f t="shared" si="12"/>
        <v>0.6355180784</v>
      </c>
      <c r="G21" s="16">
        <f t="shared" si="12"/>
        <v>0.5674268557</v>
      </c>
      <c r="H21" s="16">
        <f t="shared" si="12"/>
        <v>0.5066311212</v>
      </c>
    </row>
    <row r="22" ht="14.25" customHeight="1">
      <c r="A22" s="15" t="s">
        <v>35</v>
      </c>
      <c r="B22" s="26">
        <v>0.12</v>
      </c>
    </row>
    <row r="23" ht="14.25" customHeight="1">
      <c r="A23" s="7" t="s">
        <v>36</v>
      </c>
      <c r="B23" s="16">
        <f t="shared" ref="B23:H23" si="13">B20*B21</f>
        <v>-2200</v>
      </c>
      <c r="C23" s="16">
        <f t="shared" si="13"/>
        <v>529.0178571</v>
      </c>
      <c r="D23" s="16">
        <f t="shared" si="13"/>
        <v>659.6779337</v>
      </c>
      <c r="E23" s="16">
        <f t="shared" si="13"/>
        <v>706.8867586</v>
      </c>
      <c r="F23" s="16">
        <f t="shared" si="13"/>
        <v>664.0766721</v>
      </c>
      <c r="G23" s="16">
        <f t="shared" si="13"/>
        <v>636.9543776</v>
      </c>
      <c r="H23" s="16">
        <f t="shared" si="13"/>
        <v>956.4174389</v>
      </c>
    </row>
    <row r="24" ht="14.25" customHeight="1">
      <c r="A24" s="15" t="s">
        <v>37</v>
      </c>
      <c r="B24" s="27">
        <f>SUM(B23:H23)</f>
        <v>1953.031038</v>
      </c>
    </row>
    <row r="25" ht="14.25" customHeight="1">
      <c r="A25" s="15" t="s">
        <v>38</v>
      </c>
      <c r="B25" s="28">
        <f>IRR(B20:H20)</f>
        <v>0.3448703361</v>
      </c>
    </row>
    <row r="26" ht="14.25" customHeight="1"/>
    <row r="27" ht="14.25" customHeight="1">
      <c r="A27" s="15" t="s">
        <v>12</v>
      </c>
    </row>
    <row r="28" ht="14.25" customHeight="1">
      <c r="A28" s="7" t="s">
        <v>39</v>
      </c>
    </row>
    <row r="29" ht="14.25" customHeight="1"/>
    <row r="30" ht="14.25" customHeight="1">
      <c r="A30" s="7" t="s">
        <v>40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