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<sst xmlns="http://schemas.openxmlformats.org/spreadsheetml/2006/main" count="68" uniqueCount="61">
  <si>
    <t>I. CFs for the Project</t>
  </si>
  <si>
    <t>1 Standard Corporation is investing $400,000 of fixed capital in a project that will be depreciated
straight-line to zero over its ten-year life. Annual sales are expected to be $240,000, and annual cash
operating expenses are expected to be $110,000. An investment of $40,000 in net working capital is
required over the project’s life. The corporate income tax rate is 30 percent. What is the after-tax
operating cash flow expected in year one?
A.
$63,000.
B.
$92,000.
C.
$103,000.</t>
  </si>
  <si>
    <t>2 Five years ago, Frater Zahn’s Company invested £38 million—£30 million in fixed capital and
another £8 million in working capital—in a bakery. Today, Frater Zahn’s is selling the fixed assets for
£21 million and liquidating the investment in working capital. The book value of the fixed assets is
£15 million and the marginal tax rate is 40 percent. The fifth year’s after-tax non-operating cash flow
to Frater Zahn’s is closest to:
A.
£20.6 million.
B.
£23.0 million.
C.
£26.6 million.</t>
  </si>
  <si>
    <t>3 Mavex Corporation is considering the purchase of new machinery. The equipment costs $450,000.
The estimated installation costs are $150,000 is needed to install it. The equipment will be
depreciated straight-line to zero over a five-year life. The equipment will generate additional annual
revenues of $300,000, and it will have annual cash operating expenses of $90,000. The equipment
will be sold for $85,000 after five years. An inventory investment of $80,000 is required during the life
of the investment. Mavex Corporation is in the 40 percent tax bracket. Calculate:
a)
The project outlay
b)
The annual after-tax operating cash flows for Years 1-5
c)
The terminal year after-tax non-operating cash flow in Year 5</t>
  </si>
  <si>
    <t>CF = (S - C - D)(1-T) + D</t>
  </si>
  <si>
    <t>TNOF = SALt + NWClnv - T*(SALt - Bt)</t>
  </si>
  <si>
    <t>Outlay = FClnv (including installation costs) + NWClnv</t>
  </si>
  <si>
    <t>II. CFs for Valuing a Firm</t>
  </si>
  <si>
    <t>Use the following information to answer Questions below.
The Sanford Software Co. earned $20 million before interest and taxes on revenues of $60 million last
year. Investment in fixed capital was $12 million, and depreciation was $8 million. Working capital
investment was $3 million. Sanford expects earnings before interest and taxes (EBIT), investment in
fixed and working capital, depreciation, and sales to grow at 12% per year for the next five years.
After five years, the growth in sales, EBIT, and working capital investment will decline to a stable 4%
per year, and investments in fixed capital and depreciation will offset each other. Sanford’s tax rate is
40%. Suppose that the weighted average cost of capital (WACC) is 8% during the stable stage.</t>
  </si>
  <si>
    <t>Year</t>
  </si>
  <si>
    <t>Tax</t>
  </si>
  <si>
    <t>Sales</t>
  </si>
  <si>
    <t>Growth rate for 5 years</t>
  </si>
  <si>
    <t>EBIT</t>
  </si>
  <si>
    <t>Growth rate for stable years</t>
  </si>
  <si>
    <t>EBIT *(1-Tax)</t>
  </si>
  <si>
    <t>WACC</t>
  </si>
  <si>
    <t>Depr</t>
  </si>
  <si>
    <t>Inv in fixed capital</t>
  </si>
  <si>
    <t>FCInv</t>
  </si>
  <si>
    <t>FCInv=InvestmentinFixedCapital−Depreciation</t>
  </si>
  <si>
    <t>WCInv</t>
  </si>
  <si>
    <t>FCFF</t>
  </si>
  <si>
    <t>The value of the firm is
the PV of the expected
future FCFF discounted
at the WACC.</t>
  </si>
  <si>
    <t>1 Calculate FCFF in years 1 through 5 using a Template.</t>
  </si>
  <si>
    <t>2 Calculate free cash flow to the firm (FCFF) in Year 6 FCFF is closest to:</t>
  </si>
  <si>
    <t>A. $14.14.</t>
  </si>
  <si>
    <t>B. $16.49.</t>
  </si>
  <si>
    <t>C. $18.26.</t>
  </si>
  <si>
    <t>3 The terminal value in Year 5 is closest to:</t>
  </si>
  <si>
    <t>A. $206.12.</t>
  </si>
  <si>
    <t>B. $220.25.</t>
  </si>
  <si>
    <t>C. $412.25.</t>
  </si>
  <si>
    <t>The following information relates to Questions 1-3
McConachie Company is considering the purchase of a new 400-ton stamping press. The press costs
$360,000, and an additional $40,000 is needed to install it. The press will be depreciated straight-line
to zero over a five-year life. The press will generate no additional revenues, but it will reduce cash
operating expenses by $140,000 annually. The press will be sold for $120,000 after five years. An
inventory investment of $60,000 is required during the life of the investment. McConachie is in the
40 percent tax bracket.</t>
  </si>
  <si>
    <t>1. What is the McConachie net investment outlay?</t>
  </si>
  <si>
    <t>2. McConachie’s incremental annual after-tax operating cash flow is closest to:</t>
  </si>
  <si>
    <t>3. What is the terminal year after-tax non-operating cash flow at the end of year five?</t>
  </si>
  <si>
    <t>A. $400,000.</t>
  </si>
  <si>
    <t>A. $116,000.</t>
  </si>
  <si>
    <t>A. $108,000.</t>
  </si>
  <si>
    <t>B. $420,000.</t>
  </si>
  <si>
    <t>B. $124,000.</t>
  </si>
  <si>
    <t>B. $132,000.</t>
  </si>
  <si>
    <t>C. $460,000.</t>
  </si>
  <si>
    <t>C. $140,000.</t>
  </si>
  <si>
    <t>C. $180,000.</t>
  </si>
  <si>
    <t>Total Initial Cash Outflow</t>
  </si>
  <si>
    <t>Operating Cash Flow (OCF)</t>
  </si>
  <si>
    <t>Salvage Value</t>
  </si>
  <si>
    <t>Net Investment Outlay</t>
  </si>
  <si>
    <t>4. The Gray Furniture Co.’s investment in fixed capital was £2.00 per share, depreciation was £1.60,
and the investment in working capital was £0.50 per share. Earnings per share is £ 3.5. Gray is
currently operating at its target debt-to-asset ratio of 40%. Calculate the FCFE per share.</t>
  </si>
  <si>
    <t>FCFE=(NetIncome−NetCapitalExpenditure−ChangeinNetWorkingCapital)×(1−Dividend Payout Ratio)</t>
  </si>
  <si>
    <t>Net Income=Earnings per Share</t>
  </si>
  <si>
    <t>Net Capital Expenditure = Investment in Fixed Capital − Depreciation</t>
  </si>
  <si>
    <t>Change in Net Working Capital = Investment in Working Capital</t>
  </si>
  <si>
    <t>Dividend Payout Ratio = debt-to-asset ratio</t>
  </si>
  <si>
    <t>FCFE</t>
  </si>
  <si>
    <t>5. The Anderson Door Co. earned C$30 million before interest and taxes on revenues of C$80 million
last year. Capital expenditures were C$20 million, and depreciation was C$15 million. The additions
to working capital were C$6 million. The firm’s marginal tax rate is 40. Calculate the FCFF in millions.</t>
  </si>
  <si>
    <t>Revenue</t>
  </si>
  <si>
    <t>Capex</t>
  </si>
  <si>
    <t>ChangeinWorkingCapital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</si>
</sst>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rgb="FF1A1A1A"/>
      <name val="&quot;YS Text&quot;"/>
    </font>
    <font>
      <color theme="1"/>
      <name val="Arial"/>
      <scheme val="minor"/>
    </font>
    <font>
      <b/>
      <color rgb="FFFFFFFF"/>
      <name val="Arial"/>
      <scheme val="minor"/>
    </font>
    <font>
      <sz val="11.0"/>
      <color rgb="FF1F1F1F"/>
      <name val="&quot;Google Sans&quot;"/>
    </font>
    <font>
      <color rgb="FF0000FF"/>
      <name val="Arial"/>
      <scheme val="minor"/>
    </font>
    <font>
      <sz val="11.0"/>
      <color rgb="FF1A1A1A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Fill="1" applyFont="1"/>
    <xf borderId="0" fillId="3" fontId="3" numFmtId="0" xfId="0" applyFont="1"/>
    <xf borderId="0" fillId="3" fontId="3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2" fontId="4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0" fontId="5" numFmtId="10" xfId="0" applyAlignment="1" applyFont="1" applyNumberFormat="1">
      <alignment readingOrder="0"/>
    </xf>
    <xf borderId="0" fillId="0" fontId="2" numFmtId="0" xfId="0" applyFont="1"/>
    <xf borderId="0" fillId="4" fontId="2" numFmtId="0" xfId="0" applyFont="1"/>
    <xf borderId="0" fillId="4" fontId="2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5" numFmtId="0" xfId="0" applyFont="1"/>
    <xf borderId="0" fillId="3" fontId="1" numFmtId="0" xfId="0" applyAlignment="1" applyFont="1">
      <alignment horizontal="left" readingOrder="0"/>
    </xf>
    <xf borderId="0" fillId="0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21</xdr:row>
      <xdr:rowOff>180975</xdr:rowOff>
    </xdr:from>
    <xdr:ext cx="5429250" cy="4191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628650</xdr:colOff>
      <xdr:row>28</xdr:row>
      <xdr:rowOff>66675</xdr:rowOff>
    </xdr:from>
    <xdr:ext cx="1800225" cy="419100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</xdr:row>
      <xdr:rowOff>200025</xdr:rowOff>
    </xdr:from>
    <xdr:ext cx="3209925" cy="504825"/>
    <xdr:pic>
      <xdr:nvPicPr>
        <xdr:cNvPr id="0" name="image3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228600</xdr:colOff>
      <xdr:row>71</xdr:row>
      <xdr:rowOff>161925</xdr:rowOff>
    </xdr:from>
    <xdr:ext cx="3028950" cy="276225"/>
    <xdr:pic>
      <xdr:nvPicPr>
        <xdr:cNvPr id="0" name="image4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1" t="s">
        <v>0</v>
      </c>
    </row>
    <row r="2">
      <c r="A2" s="2" t="s">
        <v>1</v>
      </c>
      <c r="H2" s="2" t="s">
        <v>2</v>
      </c>
      <c r="O2" s="2" t="s">
        <v>3</v>
      </c>
    </row>
    <row r="4">
      <c r="A4" s="2" t="s">
        <v>4</v>
      </c>
      <c r="H4" s="2" t="s">
        <v>5</v>
      </c>
      <c r="O4" s="2" t="s">
        <v>6</v>
      </c>
    </row>
    <row r="5">
      <c r="A5" s="2">
        <f>400/10</f>
        <v>40</v>
      </c>
      <c r="O5" s="3">
        <f> 450 + 150 + 80</f>
        <v>680</v>
      </c>
    </row>
    <row r="6">
      <c r="A6" s="4">
        <f> (240 - 110 - A5)*(1-0.3) + A5</f>
        <v>103</v>
      </c>
      <c r="H6" s="5">
        <f>21 + 8 - 0.4*(21-15)</f>
        <v>26.6</v>
      </c>
      <c r="N6" s="6"/>
      <c r="O6" s="7" t="s">
        <v>4</v>
      </c>
    </row>
    <row r="7">
      <c r="N7" s="6"/>
      <c r="O7" s="3">
        <f>(300 - 90 - (450 + 150)/5) * (1-0.4) + (450 + 150)/5</f>
        <v>174</v>
      </c>
    </row>
    <row r="8">
      <c r="O8" s="2" t="s">
        <v>5</v>
      </c>
    </row>
    <row r="9">
      <c r="O9" s="8">
        <f> 85 + 80 - 0.4*(85-0)</f>
        <v>131</v>
      </c>
    </row>
    <row r="11">
      <c r="A11" s="1" t="s">
        <v>7</v>
      </c>
    </row>
    <row r="12">
      <c r="A12" s="2" t="s">
        <v>8</v>
      </c>
    </row>
    <row r="14">
      <c r="D14" s="9" t="s">
        <v>9</v>
      </c>
      <c r="E14" s="10">
        <v>0.0</v>
      </c>
      <c r="F14" s="10">
        <v>1.0</v>
      </c>
      <c r="G14" s="10">
        <v>2.0</v>
      </c>
      <c r="H14" s="10">
        <v>3.0</v>
      </c>
      <c r="I14" s="10">
        <v>4.0</v>
      </c>
      <c r="J14" s="10">
        <v>5.0</v>
      </c>
      <c r="K14" s="11">
        <v>6.0</v>
      </c>
    </row>
    <row r="15">
      <c r="A15" s="2" t="s">
        <v>10</v>
      </c>
      <c r="B15" s="12">
        <v>0.4</v>
      </c>
      <c r="D15" s="9" t="s">
        <v>11</v>
      </c>
      <c r="E15" s="10">
        <v>60.0</v>
      </c>
      <c r="F15" s="13">
        <f t="shared" ref="F15:J15" si="1">E15*(1+$B$16)</f>
        <v>67.2</v>
      </c>
      <c r="G15" s="13">
        <f t="shared" si="1"/>
        <v>75.264</v>
      </c>
      <c r="H15" s="13">
        <f t="shared" si="1"/>
        <v>84.29568</v>
      </c>
      <c r="I15" s="13">
        <f t="shared" si="1"/>
        <v>94.4111616</v>
      </c>
      <c r="J15" s="13">
        <f t="shared" si="1"/>
        <v>105.740501</v>
      </c>
      <c r="K15" s="14">
        <f t="shared" ref="K15:K17" si="3">J15*(1+$B$17)</f>
        <v>109.970121</v>
      </c>
    </row>
    <row r="16">
      <c r="A16" s="2" t="s">
        <v>12</v>
      </c>
      <c r="B16" s="12">
        <v>0.12</v>
      </c>
      <c r="D16" s="9" t="s">
        <v>13</v>
      </c>
      <c r="E16" s="10">
        <v>20.0</v>
      </c>
      <c r="F16" s="13">
        <f t="shared" ref="F16:J16" si="2">E16*(1+$B$16)</f>
        <v>22.4</v>
      </c>
      <c r="G16" s="13">
        <f t="shared" si="2"/>
        <v>25.088</v>
      </c>
      <c r="H16" s="13">
        <f t="shared" si="2"/>
        <v>28.09856</v>
      </c>
      <c r="I16" s="13">
        <f t="shared" si="2"/>
        <v>31.4703872</v>
      </c>
      <c r="J16" s="13">
        <f t="shared" si="2"/>
        <v>35.24683366</v>
      </c>
      <c r="K16" s="14">
        <f t="shared" si="3"/>
        <v>36.65670701</v>
      </c>
    </row>
    <row r="17">
      <c r="A17" s="2" t="s">
        <v>14</v>
      </c>
      <c r="B17" s="12">
        <v>0.04</v>
      </c>
      <c r="D17" s="9" t="s">
        <v>15</v>
      </c>
      <c r="E17" s="10">
        <f>E16*(1-$B$15)</f>
        <v>12</v>
      </c>
      <c r="F17" s="13">
        <f t="shared" ref="F17:J17" si="4">E17*(1+$B$16)</f>
        <v>13.44</v>
      </c>
      <c r="G17" s="13">
        <f t="shared" si="4"/>
        <v>15.0528</v>
      </c>
      <c r="H17" s="13">
        <f t="shared" si="4"/>
        <v>16.859136</v>
      </c>
      <c r="I17" s="13">
        <f t="shared" si="4"/>
        <v>18.88223232</v>
      </c>
      <c r="J17" s="13">
        <f t="shared" si="4"/>
        <v>21.1481002</v>
      </c>
      <c r="K17" s="14">
        <f t="shared" si="3"/>
        <v>21.99402421</v>
      </c>
    </row>
    <row r="18">
      <c r="A18" s="2" t="s">
        <v>16</v>
      </c>
      <c r="B18" s="12">
        <v>0.08</v>
      </c>
      <c r="D18" s="9" t="s">
        <v>17</v>
      </c>
      <c r="E18" s="10">
        <v>8.0</v>
      </c>
      <c r="F18" s="13">
        <f t="shared" ref="F18:J18" si="5">E18*(1+$B$16)</f>
        <v>8.96</v>
      </c>
      <c r="G18" s="13">
        <f t="shared" si="5"/>
        <v>10.0352</v>
      </c>
      <c r="H18" s="13">
        <f t="shared" si="5"/>
        <v>11.239424</v>
      </c>
      <c r="I18" s="13">
        <f t="shared" si="5"/>
        <v>12.58815488</v>
      </c>
      <c r="J18" s="13">
        <f t="shared" si="5"/>
        <v>14.09873347</v>
      </c>
      <c r="K18" s="15">
        <v>0.0</v>
      </c>
    </row>
    <row r="19">
      <c r="A19" s="2" t="s">
        <v>18</v>
      </c>
      <c r="B19" s="10">
        <v>12.0</v>
      </c>
      <c r="D19" s="16" t="s">
        <v>19</v>
      </c>
      <c r="E19" s="17">
        <f>-12</f>
        <v>-12</v>
      </c>
      <c r="F19" s="13">
        <f t="shared" ref="F19:J19" si="6">E19*(1+$B$16)</f>
        <v>-13.44</v>
      </c>
      <c r="G19" s="13">
        <f t="shared" si="6"/>
        <v>-15.0528</v>
      </c>
      <c r="H19" s="13">
        <f t="shared" si="6"/>
        <v>-16.859136</v>
      </c>
      <c r="I19" s="13">
        <f t="shared" si="6"/>
        <v>-18.88223232</v>
      </c>
      <c r="J19" s="13">
        <f t="shared" si="6"/>
        <v>-21.1481002</v>
      </c>
      <c r="K19" s="15">
        <v>0.0</v>
      </c>
      <c r="L19" s="2" t="s">
        <v>20</v>
      </c>
    </row>
    <row r="20">
      <c r="D20" s="16" t="s">
        <v>21</v>
      </c>
      <c r="E20" s="10">
        <v>-3.0</v>
      </c>
      <c r="F20" s="13">
        <f t="shared" ref="F20:J20" si="7">E20*(1+$B$16)</f>
        <v>-3.36</v>
      </c>
      <c r="G20" s="13">
        <f t="shared" si="7"/>
        <v>-3.7632</v>
      </c>
      <c r="H20" s="13">
        <f t="shared" si="7"/>
        <v>-4.214784</v>
      </c>
      <c r="I20" s="13">
        <f t="shared" si="7"/>
        <v>-4.72055808</v>
      </c>
      <c r="J20" s="13">
        <f t="shared" si="7"/>
        <v>-5.28702505</v>
      </c>
      <c r="K20" s="14">
        <f>J20*(1+$B$17)</f>
        <v>-5.498506052</v>
      </c>
    </row>
    <row r="21">
      <c r="D21" s="9" t="s">
        <v>22</v>
      </c>
      <c r="E21" s="13">
        <f t="shared" ref="E21:K21" si="8">E17+E18+E19+E20</f>
        <v>5</v>
      </c>
      <c r="F21" s="13">
        <f t="shared" si="8"/>
        <v>5.6</v>
      </c>
      <c r="G21" s="13">
        <f t="shared" si="8"/>
        <v>6.272</v>
      </c>
      <c r="H21" s="13">
        <f t="shared" si="8"/>
        <v>7.02464</v>
      </c>
      <c r="I21" s="13">
        <f t="shared" si="8"/>
        <v>7.8675968</v>
      </c>
      <c r="J21" s="13">
        <f t="shared" si="8"/>
        <v>8.811708416</v>
      </c>
      <c r="K21" s="14">
        <f t="shared" si="8"/>
        <v>16.49551815</v>
      </c>
    </row>
    <row r="22">
      <c r="D22" s="2" t="s">
        <v>23</v>
      </c>
    </row>
    <row r="23">
      <c r="A23" s="1" t="s">
        <v>24</v>
      </c>
    </row>
    <row r="24">
      <c r="A24" s="9" t="s">
        <v>25</v>
      </c>
    </row>
    <row r="25">
      <c r="A25" s="9" t="s">
        <v>26</v>
      </c>
    </row>
    <row r="26">
      <c r="A26" s="18" t="s">
        <v>27</v>
      </c>
    </row>
    <row r="27">
      <c r="A27" s="9" t="s">
        <v>28</v>
      </c>
    </row>
    <row r="28">
      <c r="A28" s="16" t="s">
        <v>29</v>
      </c>
      <c r="D28" s="13">
        <f>K21/(B18-B17)</f>
        <v>412.3879539</v>
      </c>
    </row>
    <row r="29">
      <c r="A29" s="9" t="s">
        <v>30</v>
      </c>
    </row>
    <row r="30">
      <c r="A30" s="9" t="s">
        <v>31</v>
      </c>
    </row>
    <row r="31">
      <c r="A31" s="18" t="s">
        <v>32</v>
      </c>
    </row>
    <row r="35">
      <c r="A35" s="2" t="s">
        <v>33</v>
      </c>
    </row>
    <row r="37">
      <c r="A37" s="2" t="s">
        <v>34</v>
      </c>
      <c r="E37" s="2" t="s">
        <v>35</v>
      </c>
      <c r="K37" s="2" t="s">
        <v>36</v>
      </c>
    </row>
    <row r="38">
      <c r="A38" s="2" t="s">
        <v>37</v>
      </c>
      <c r="E38" s="2" t="s">
        <v>38</v>
      </c>
      <c r="K38" s="2" t="s">
        <v>39</v>
      </c>
    </row>
    <row r="39">
      <c r="A39" s="2" t="s">
        <v>40</v>
      </c>
      <c r="E39" s="2" t="s">
        <v>41</v>
      </c>
      <c r="K39" s="2" t="s">
        <v>42</v>
      </c>
    </row>
    <row r="40">
      <c r="A40" s="2" t="s">
        <v>43</v>
      </c>
      <c r="E40" s="2" t="s">
        <v>44</v>
      </c>
      <c r="K40" s="2" t="s">
        <v>45</v>
      </c>
    </row>
    <row r="42">
      <c r="E42" s="13">
        <f>140000*(1-0.4)</f>
        <v>84000</v>
      </c>
    </row>
    <row r="46">
      <c r="A46" s="2" t="s">
        <v>46</v>
      </c>
      <c r="B46" s="13">
        <f>40000+60000+360000</f>
        <v>460000</v>
      </c>
    </row>
    <row r="47">
      <c r="A47" s="2" t="s">
        <v>17</v>
      </c>
      <c r="B47" s="13">
        <f>(360000+40000)/5</f>
        <v>80000</v>
      </c>
    </row>
    <row r="48">
      <c r="A48" s="2" t="s">
        <v>47</v>
      </c>
      <c r="B48" s="2">
        <v>140000.0</v>
      </c>
    </row>
    <row r="49">
      <c r="A49" s="2" t="s">
        <v>48</v>
      </c>
      <c r="B49" s="2">
        <v>120000.0</v>
      </c>
    </row>
    <row r="52">
      <c r="A52" s="2" t="s">
        <v>49</v>
      </c>
      <c r="B52" s="13">
        <f>B46-B47+B48+B49</f>
        <v>640000</v>
      </c>
    </row>
    <row r="57">
      <c r="A57" s="2" t="s">
        <v>50</v>
      </c>
    </row>
    <row r="59">
      <c r="A59" s="2" t="s">
        <v>51</v>
      </c>
    </row>
    <row r="60">
      <c r="A60" s="2" t="s">
        <v>52</v>
      </c>
      <c r="E60" s="2">
        <v>3.5</v>
      </c>
    </row>
    <row r="61">
      <c r="A61" s="2" t="s">
        <v>53</v>
      </c>
      <c r="E61" s="13">
        <f>2 - 1.6</f>
        <v>0.4</v>
      </c>
    </row>
    <row r="62">
      <c r="A62" s="2" t="s">
        <v>54</v>
      </c>
      <c r="E62" s="2">
        <v>0.5</v>
      </c>
    </row>
    <row r="63">
      <c r="A63" s="7" t="s">
        <v>55</v>
      </c>
      <c r="E63" s="2">
        <v>0.4</v>
      </c>
    </row>
    <row r="64">
      <c r="A64" s="2" t="s">
        <v>56</v>
      </c>
      <c r="E64" s="3">
        <f>(E60 - E61 - E62)*(1-E63)</f>
        <v>1.56</v>
      </c>
    </row>
    <row r="69">
      <c r="A69" s="2" t="s">
        <v>57</v>
      </c>
    </row>
    <row r="71">
      <c r="A71" s="2" t="s">
        <v>13</v>
      </c>
      <c r="B71" s="2">
        <v>30.0</v>
      </c>
    </row>
    <row r="72">
      <c r="A72" s="2" t="s">
        <v>58</v>
      </c>
      <c r="B72" s="2">
        <v>80.0</v>
      </c>
    </row>
    <row r="73">
      <c r="A73" s="2" t="s">
        <v>10</v>
      </c>
      <c r="B73" s="19">
        <v>0.4</v>
      </c>
    </row>
    <row r="74">
      <c r="A74" s="2" t="s">
        <v>17</v>
      </c>
      <c r="B74" s="2">
        <v>15.0</v>
      </c>
    </row>
    <row r="75">
      <c r="A75" s="2" t="s">
        <v>59</v>
      </c>
      <c r="B75" s="2">
        <v>20.0</v>
      </c>
    </row>
    <row r="76">
      <c r="A76" s="2" t="s">
        <v>60</v>
      </c>
      <c r="B76" s="2">
        <v>6.0</v>
      </c>
    </row>
    <row r="78">
      <c r="A78" s="2" t="s">
        <v>22</v>
      </c>
      <c r="B78" s="3">
        <f>B71*(1-B73) + B74-B75-B76</f>
        <v>7</v>
      </c>
    </row>
  </sheetData>
  <drawing r:id="rId1"/>
</worksheet>
</file>