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artemilin/Downloads/finbooks/cfi/Excel Fundamentals - Formulas for Finance/"/>
    </mc:Choice>
  </mc:AlternateContent>
  <xr:revisionPtr revIDLastSave="0" documentId="13_ncr:1_{EFF20B79-24BD-3243-BC2F-3679E4D20D87}" xr6:coauthVersionLast="47" xr6:coauthVersionMax="47" xr10:uidLastSave="{00000000-0000-0000-0000-000000000000}"/>
  <bookViews>
    <workbookView xWindow="0" yWindow="840" windowWidth="34200" windowHeight="21400" activeTab="1" xr2:uid="{21AB530C-FBC9-4BFE-8A8F-51870A200511}"/>
  </bookViews>
  <sheets>
    <sheet name="Basic Financial Analysis" sheetId="1" r:id="rId1"/>
    <sheet name="Advanced Financial Analysis" sheetId="4" r:id="rId2"/>
    <sheet name="Extra Data --&gt;" sheetId="5" r:id="rId3"/>
    <sheet name="Research" sheetId="2" r:id="rId4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1">'Advanced Financial Analysis'!$A$1:$J$61</definedName>
    <definedName name="_xlnm.Print_Area" localSheetId="0">'Basic Financial Analysis'!$A$1:$J$61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1" i="4" l="1"/>
  <c r="F71" i="4"/>
  <c r="G71" i="4"/>
  <c r="H71" i="4"/>
  <c r="I71" i="4"/>
  <c r="J71" i="4"/>
  <c r="D71" i="4"/>
  <c r="E69" i="4"/>
  <c r="F69" i="4"/>
  <c r="G69" i="4"/>
  <c r="H69" i="4"/>
  <c r="I69" i="4"/>
  <c r="J69" i="4"/>
  <c r="D69" i="4"/>
  <c r="E68" i="4"/>
  <c r="F68" i="4"/>
  <c r="G68" i="4"/>
  <c r="H68" i="4"/>
  <c r="I68" i="4"/>
  <c r="J68" i="4"/>
  <c r="D68" i="4"/>
  <c r="D67" i="4"/>
  <c r="E67" i="4"/>
  <c r="F67" i="4"/>
  <c r="G67" i="4"/>
  <c r="H67" i="4"/>
  <c r="I67" i="4"/>
  <c r="J67" i="4"/>
  <c r="E64" i="4"/>
  <c r="F64" i="4"/>
  <c r="G64" i="4"/>
  <c r="H64" i="4"/>
  <c r="I64" i="4"/>
  <c r="J64" i="4"/>
  <c r="D64" i="4"/>
  <c r="E63" i="4"/>
  <c r="F63" i="4"/>
  <c r="G63" i="4"/>
  <c r="H63" i="4"/>
  <c r="I63" i="4"/>
  <c r="J63" i="4"/>
  <c r="D63" i="4"/>
  <c r="E62" i="4"/>
  <c r="F62" i="4"/>
  <c r="G62" i="4"/>
  <c r="H62" i="4"/>
  <c r="I62" i="4"/>
  <c r="J62" i="4"/>
  <c r="D62" i="4"/>
  <c r="E56" i="4"/>
  <c r="F56" i="4"/>
  <c r="G56" i="4"/>
  <c r="H56" i="4"/>
  <c r="H61" i="4" s="1"/>
  <c r="I56" i="4"/>
  <c r="I61" i="4" s="1"/>
  <c r="J56" i="4"/>
  <c r="J61" i="4" s="1"/>
  <c r="E57" i="4"/>
  <c r="F57" i="4"/>
  <c r="G57" i="4"/>
  <c r="H57" i="4"/>
  <c r="I57" i="4"/>
  <c r="J57" i="4"/>
  <c r="E58" i="4"/>
  <c r="F58" i="4"/>
  <c r="G58" i="4"/>
  <c r="G61" i="4" s="1"/>
  <c r="H58" i="4"/>
  <c r="I58" i="4"/>
  <c r="J58" i="4"/>
  <c r="E59" i="4"/>
  <c r="F59" i="4"/>
  <c r="G59" i="4"/>
  <c r="H59" i="4"/>
  <c r="I59" i="4"/>
  <c r="J59" i="4"/>
  <c r="E60" i="4"/>
  <c r="F60" i="4"/>
  <c r="G60" i="4"/>
  <c r="H60" i="4"/>
  <c r="I60" i="4"/>
  <c r="J60" i="4"/>
  <c r="E61" i="4"/>
  <c r="F61" i="4"/>
  <c r="D61" i="4"/>
  <c r="D60" i="4"/>
  <c r="D59" i="4"/>
  <c r="D58" i="4"/>
  <c r="D57" i="4"/>
  <c r="D56" i="4"/>
  <c r="E52" i="4"/>
  <c r="F52" i="4"/>
  <c r="G52" i="4"/>
  <c r="H52" i="4"/>
  <c r="I52" i="4"/>
  <c r="J52" i="4"/>
  <c r="D52" i="4"/>
  <c r="F51" i="4"/>
  <c r="G51" i="4"/>
  <c r="H51" i="4"/>
  <c r="I51" i="4"/>
  <c r="J51" i="4"/>
  <c r="E51" i="4"/>
  <c r="D51" i="4"/>
  <c r="A3" i="4"/>
  <c r="D38" i="4"/>
  <c r="E38" i="4"/>
  <c r="D40" i="4"/>
  <c r="E40" i="4"/>
  <c r="D42" i="4"/>
  <c r="E42" i="4"/>
  <c r="D43" i="4"/>
  <c r="E43" i="4"/>
  <c r="D45" i="4"/>
  <c r="E45" i="4"/>
  <c r="E37" i="4"/>
  <c r="D37" i="4"/>
  <c r="E25" i="4"/>
  <c r="E26" i="4"/>
  <c r="E28" i="4"/>
  <c r="E30" i="4"/>
  <c r="E31" i="4"/>
  <c r="E33" i="4"/>
  <c r="D26" i="4"/>
  <c r="D28" i="4"/>
  <c r="D30" i="4"/>
  <c r="D31" i="4"/>
  <c r="D33" i="4"/>
  <c r="D25" i="4"/>
  <c r="E20" i="4"/>
  <c r="D20" i="4"/>
  <c r="E19" i="4"/>
  <c r="D19" i="4"/>
  <c r="E18" i="4"/>
  <c r="D18" i="4"/>
  <c r="E17" i="4"/>
  <c r="D17" i="4"/>
  <c r="E16" i="4"/>
  <c r="J10" i="4"/>
  <c r="J43" i="4" s="1"/>
  <c r="I10" i="4"/>
  <c r="I43" i="4" s="1"/>
  <c r="H10" i="4"/>
  <c r="G10" i="4"/>
  <c r="G43" i="4" s="1"/>
  <c r="F10" i="4"/>
  <c r="E8" i="4"/>
  <c r="E11" i="4" s="1"/>
  <c r="E32" i="4" s="1"/>
  <c r="D8" i="4"/>
  <c r="D11" i="4" s="1"/>
  <c r="D32" i="4" s="1"/>
  <c r="J7" i="4"/>
  <c r="I7" i="4"/>
  <c r="I40" i="4" s="1"/>
  <c r="H7" i="4"/>
  <c r="H40" i="4" s="1"/>
  <c r="G7" i="4"/>
  <c r="G40" i="4" s="1"/>
  <c r="F7" i="4"/>
  <c r="F40" i="4" s="1"/>
  <c r="E6" i="4"/>
  <c r="E39" i="4" s="1"/>
  <c r="D6" i="4"/>
  <c r="D27" i="4" s="1"/>
  <c r="F4" i="4"/>
  <c r="F9" i="4" s="1"/>
  <c r="E1" i="4"/>
  <c r="F1" i="4" s="1"/>
  <c r="G1" i="4" s="1"/>
  <c r="H1" i="4" s="1"/>
  <c r="I1" i="4" s="1"/>
  <c r="J1" i="4" s="1"/>
  <c r="G7" i="1"/>
  <c r="H7" i="1"/>
  <c r="I7" i="1"/>
  <c r="J7" i="1"/>
  <c r="G10" i="1"/>
  <c r="H10" i="1"/>
  <c r="I10" i="1"/>
  <c r="J10" i="1"/>
  <c r="F10" i="1"/>
  <c r="F7" i="1"/>
  <c r="F4" i="1"/>
  <c r="F9" i="1" s="1"/>
  <c r="E20" i="1"/>
  <c r="D20" i="1"/>
  <c r="E19" i="1"/>
  <c r="D19" i="1"/>
  <c r="E18" i="1"/>
  <c r="D18" i="1"/>
  <c r="E17" i="1"/>
  <c r="D17" i="1"/>
  <c r="E16" i="1"/>
  <c r="E6" i="1"/>
  <c r="E8" i="1" s="1"/>
  <c r="E11" i="1" s="1"/>
  <c r="D6" i="1"/>
  <c r="D8" i="1" s="1"/>
  <c r="D11" i="1" s="1"/>
  <c r="F1" i="1"/>
  <c r="G1" i="1" s="1"/>
  <c r="H1" i="1" s="1"/>
  <c r="I1" i="1" s="1"/>
  <c r="J1" i="1" s="1"/>
  <c r="E1" i="1"/>
  <c r="F25" i="4" l="1"/>
  <c r="D39" i="4"/>
  <c r="E41" i="4"/>
  <c r="F31" i="4"/>
  <c r="E29" i="4"/>
  <c r="D41" i="4"/>
  <c r="D29" i="4"/>
  <c r="F43" i="4"/>
  <c r="F30" i="4"/>
  <c r="F42" i="4"/>
  <c r="F5" i="4"/>
  <c r="F6" i="4" s="1"/>
  <c r="J40" i="4"/>
  <c r="E44" i="4"/>
  <c r="E27" i="4"/>
  <c r="D44" i="4"/>
  <c r="H43" i="4"/>
  <c r="F28" i="4"/>
  <c r="F37" i="4"/>
  <c r="E13" i="1"/>
  <c r="E21" i="1"/>
  <c r="D13" i="1"/>
  <c r="D21" i="1"/>
  <c r="F5" i="1"/>
  <c r="G4" i="1"/>
  <c r="F6" i="1"/>
  <c r="F8" i="1" s="1"/>
  <c r="F11" i="1" s="1"/>
  <c r="E21" i="4"/>
  <c r="E13" i="4"/>
  <c r="D21" i="4"/>
  <c r="D13" i="4"/>
  <c r="G4" i="4"/>
  <c r="G25" i="4" l="1"/>
  <c r="G37" i="4"/>
  <c r="G31" i="4"/>
  <c r="F26" i="4"/>
  <c r="F38" i="4"/>
  <c r="G28" i="4"/>
  <c r="F8" i="4"/>
  <c r="F39" i="4"/>
  <c r="F27" i="4"/>
  <c r="D46" i="4"/>
  <c r="D34" i="4"/>
  <c r="E46" i="4"/>
  <c r="E34" i="4"/>
  <c r="F12" i="1"/>
  <c r="F13" i="1" s="1"/>
  <c r="H4" i="1"/>
  <c r="G9" i="1"/>
  <c r="G5" i="1"/>
  <c r="G6" i="1" s="1"/>
  <c r="G8" i="1" s="1"/>
  <c r="G11" i="1" s="1"/>
  <c r="G12" i="1" s="1"/>
  <c r="G9" i="4"/>
  <c r="G5" i="4"/>
  <c r="G6" i="4"/>
  <c r="H4" i="4"/>
  <c r="G8" i="4" l="1"/>
  <c r="G27" i="4"/>
  <c r="G39" i="4"/>
  <c r="F11" i="4"/>
  <c r="F41" i="4"/>
  <c r="F29" i="4"/>
  <c r="H25" i="4"/>
  <c r="H37" i="4"/>
  <c r="H31" i="4"/>
  <c r="H28" i="4"/>
  <c r="G30" i="4"/>
  <c r="G42" i="4"/>
  <c r="G26" i="4"/>
  <c r="G38" i="4"/>
  <c r="G13" i="1"/>
  <c r="H9" i="1"/>
  <c r="H5" i="1"/>
  <c r="H6" i="1" s="1"/>
  <c r="H8" i="1" s="1"/>
  <c r="H11" i="1" s="1"/>
  <c r="H12" i="1" s="1"/>
  <c r="H13" i="1" s="1"/>
  <c r="I4" i="1"/>
  <c r="I4" i="4"/>
  <c r="H9" i="4"/>
  <c r="H5" i="4"/>
  <c r="H6" i="4"/>
  <c r="H8" i="4" l="1"/>
  <c r="H27" i="4"/>
  <c r="H39" i="4"/>
  <c r="I25" i="4"/>
  <c r="I37" i="4"/>
  <c r="I28" i="4"/>
  <c r="I31" i="4"/>
  <c r="H26" i="4"/>
  <c r="H38" i="4"/>
  <c r="H42" i="4"/>
  <c r="H30" i="4"/>
  <c r="F32" i="4"/>
  <c r="F44" i="4"/>
  <c r="F12" i="4"/>
  <c r="F13" i="4"/>
  <c r="G11" i="4"/>
  <c r="G41" i="4"/>
  <c r="G29" i="4"/>
  <c r="J4" i="1"/>
  <c r="I5" i="1"/>
  <c r="I6" i="1" s="1"/>
  <c r="I8" i="1" s="1"/>
  <c r="I9" i="1"/>
  <c r="J4" i="4"/>
  <c r="I9" i="4"/>
  <c r="I5" i="4"/>
  <c r="I6" i="4" s="1"/>
  <c r="G32" i="4" l="1"/>
  <c r="G44" i="4"/>
  <c r="G12" i="4"/>
  <c r="F34" i="4"/>
  <c r="F46" i="4"/>
  <c r="J25" i="4"/>
  <c r="J37" i="4"/>
  <c r="J31" i="4"/>
  <c r="J28" i="4"/>
  <c r="F45" i="4"/>
  <c r="F33" i="4"/>
  <c r="I8" i="4"/>
  <c r="I39" i="4"/>
  <c r="I27" i="4"/>
  <c r="I26" i="4"/>
  <c r="I38" i="4"/>
  <c r="I30" i="4"/>
  <c r="I42" i="4"/>
  <c r="H11" i="4"/>
  <c r="H41" i="4"/>
  <c r="H29" i="4"/>
  <c r="I11" i="1"/>
  <c r="I12" i="1" s="1"/>
  <c r="I13" i="1" s="1"/>
  <c r="J5" i="1"/>
  <c r="J6" i="1" s="1"/>
  <c r="J8" i="1" s="1"/>
  <c r="J9" i="1"/>
  <c r="J9" i="4"/>
  <c r="J5" i="4"/>
  <c r="J6" i="4"/>
  <c r="J26" i="4" l="1"/>
  <c r="J38" i="4"/>
  <c r="I11" i="4"/>
  <c r="I41" i="4"/>
  <c r="I29" i="4"/>
  <c r="J8" i="4"/>
  <c r="J39" i="4"/>
  <c r="J27" i="4"/>
  <c r="G33" i="4"/>
  <c r="G45" i="4"/>
  <c r="H32" i="4"/>
  <c r="H44" i="4"/>
  <c r="H12" i="4"/>
  <c r="H13" i="4"/>
  <c r="G13" i="4"/>
  <c r="J30" i="4"/>
  <c r="J42" i="4"/>
  <c r="J11" i="1"/>
  <c r="J12" i="1" s="1"/>
  <c r="J13" i="1" s="1"/>
  <c r="H33" i="4" l="1"/>
  <c r="H45" i="4"/>
  <c r="G46" i="4"/>
  <c r="G34" i="4"/>
  <c r="J11" i="4"/>
  <c r="J29" i="4"/>
  <c r="J41" i="4"/>
  <c r="I32" i="4"/>
  <c r="I44" i="4"/>
  <c r="I12" i="4"/>
  <c r="I13" i="4" s="1"/>
  <c r="H34" i="4"/>
  <c r="H46" i="4"/>
  <c r="I34" i="4" l="1"/>
  <c r="I46" i="4"/>
  <c r="I45" i="4"/>
  <c r="I33" i="4"/>
  <c r="J44" i="4"/>
  <c r="J32" i="4"/>
  <c r="J12" i="4"/>
  <c r="J13" i="4" l="1"/>
  <c r="J33" i="4"/>
  <c r="J45" i="4"/>
  <c r="J34" i="4" l="1"/>
  <c r="J46" i="4"/>
</calcChain>
</file>

<file path=xl/sharedStrings.xml><?xml version="1.0" encoding="utf-8"?>
<sst xmlns="http://schemas.openxmlformats.org/spreadsheetml/2006/main" count="90" uniqueCount="32">
  <si>
    <t>Income Statement</t>
  </si>
  <si>
    <t>Revenue</t>
  </si>
  <si>
    <t>COGS</t>
  </si>
  <si>
    <t>Gross Profit</t>
  </si>
  <si>
    <t>SG&amp;A</t>
  </si>
  <si>
    <t>EBITDA</t>
  </si>
  <si>
    <t>Depreciation</t>
  </si>
  <si>
    <t>Interest</t>
  </si>
  <si>
    <t>EBT</t>
  </si>
  <si>
    <t>Taxes</t>
  </si>
  <si>
    <t>Net Income</t>
  </si>
  <si>
    <t>USD $000's</t>
  </si>
  <si>
    <t>Assumptions</t>
  </si>
  <si>
    <t>COGS % of revenue</t>
  </si>
  <si>
    <t>Depreciation % of revenue</t>
  </si>
  <si>
    <t>Tax rate</t>
  </si>
  <si>
    <t>Revenue growth</t>
  </si>
  <si>
    <t>Analysis</t>
  </si>
  <si>
    <t>Common size income statement</t>
  </si>
  <si>
    <t>% Change</t>
  </si>
  <si>
    <t>Time Periods</t>
  </si>
  <si>
    <t>Monthly Data</t>
  </si>
  <si>
    <t>Annual Data</t>
  </si>
  <si>
    <t>Cost Analysis</t>
  </si>
  <si>
    <t>Total</t>
  </si>
  <si>
    <t>Average</t>
  </si>
  <si>
    <t>Weighted Avarage</t>
  </si>
  <si>
    <t>Median</t>
  </si>
  <si>
    <t>Return Total Expences</t>
  </si>
  <si>
    <t>If &lt; 150,000</t>
  </si>
  <si>
    <t>If &gt;= 150,000</t>
  </si>
  <si>
    <t>Error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</si>
</sst>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RUB&quot;_-;\-* #,##0.00\ &quot;RUB&quot;_-;_-* &quot;-&quot;??\ &quot;RUB&quot;_-;_-@_-"/>
    <numFmt numFmtId="43" formatCode="_-* #,##0.00_-;\-* #,##0.00_-;_-* &quot;-&quot;??_-;_-@_-"/>
    <numFmt numFmtId="164" formatCode="0&quot;A&quot;"/>
    <numFmt numFmtId="165" formatCode="0&quot;E&quot;"/>
    <numFmt numFmtId="166" formatCode="#,##0.0"/>
    <numFmt numFmtId="167" formatCode="0.0%"/>
    <numFmt numFmtId="168" formatCode="_-* #,##0.0_-;\-* #,##0.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432FF"/>
      <name val="Arial Narrow"/>
      <family val="2"/>
    </font>
    <font>
      <sz val="11"/>
      <color rgb="FF0432FF"/>
      <name val="Calibri"/>
      <family val="2"/>
      <scheme val="minor"/>
    </font>
    <font>
      <b/>
      <sz val="11"/>
      <color rgb="FF0432FF"/>
      <name val="Arial Narrow"/>
      <family val="2"/>
    </font>
    <font>
      <sz val="11"/>
      <color rgb="FF0000FF"/>
      <name val="Calibri"/>
      <family val="2"/>
      <scheme val="minor"/>
    </font>
    <font>
      <sz val="11"/>
      <color rgb="FF0000FF"/>
      <name val="Calibri (Body)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73FB79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6" fillId="2" borderId="0" xfId="0" applyFont="1" applyFill="1"/>
    <xf numFmtId="164" fontId="6" fillId="2" borderId="0" xfId="0" applyNumberFormat="1" applyFont="1" applyFill="1"/>
    <xf numFmtId="165" fontId="6" fillId="2" borderId="0" xfId="0" applyNumberFormat="1" applyFont="1" applyFill="1"/>
    <xf numFmtId="167" fontId="0" fillId="0" borderId="0" xfId="5" applyNumberFormat="1" applyFont="1"/>
    <xf numFmtId="166" fontId="0" fillId="0" borderId="0" xfId="0" applyNumberFormat="1"/>
    <xf numFmtId="168" fontId="7" fillId="0" borderId="0" xfId="4" applyNumberFormat="1" applyFont="1"/>
    <xf numFmtId="168" fontId="0" fillId="0" borderId="0" xfId="0" applyNumberFormat="1"/>
    <xf numFmtId="167" fontId="8" fillId="0" borderId="0" xfId="5" applyNumberFormat="1" applyFont="1"/>
    <xf numFmtId="166" fontId="8" fillId="0" borderId="0" xfId="0" applyNumberFormat="1" applyFont="1"/>
    <xf numFmtId="168" fontId="9" fillId="0" borderId="0" xfId="4" applyNumberFormat="1" applyFont="1"/>
    <xf numFmtId="166" fontId="5" fillId="0" borderId="0" xfId="0" applyNumberFormat="1" applyFont="1"/>
    <xf numFmtId="0" fontId="1" fillId="0" borderId="1" xfId="0" applyFont="1" applyBorder="1"/>
    <xf numFmtId="0" fontId="0" fillId="0" borderId="1" xfId="0" applyBorder="1"/>
    <xf numFmtId="168" fontId="1" fillId="0" borderId="1" xfId="4" applyNumberFormat="1" applyFont="1" applyBorder="1"/>
    <xf numFmtId="0" fontId="2" fillId="0" borderId="2" xfId="0" applyFont="1" applyBorder="1"/>
    <xf numFmtId="0" fontId="5" fillId="0" borderId="2" xfId="0" applyFont="1" applyBorder="1"/>
    <xf numFmtId="168" fontId="2" fillId="0" borderId="2" xfId="4" applyNumberFormat="1" applyFont="1" applyBorder="1"/>
    <xf numFmtId="165" fontId="6" fillId="2" borderId="3" xfId="0" applyNumberFormat="1" applyFont="1" applyFill="1" applyBorder="1"/>
    <xf numFmtId="0" fontId="0" fillId="0" borderId="3" xfId="0" applyBorder="1"/>
    <xf numFmtId="166" fontId="5" fillId="0" borderId="3" xfId="0" applyNumberFormat="1" applyFont="1" applyBorder="1"/>
    <xf numFmtId="166" fontId="0" fillId="0" borderId="3" xfId="0" applyNumberFormat="1" applyBorder="1"/>
    <xf numFmtId="168" fontId="1" fillId="0" borderId="4" xfId="4" applyNumberFormat="1" applyFont="1" applyBorder="1"/>
    <xf numFmtId="168" fontId="2" fillId="0" borderId="5" xfId="4" applyNumberFormat="1" applyFont="1" applyBorder="1"/>
    <xf numFmtId="167" fontId="8" fillId="0" borderId="3" xfId="5" applyNumberFormat="1" applyFont="1" applyBorder="1"/>
    <xf numFmtId="166" fontId="8" fillId="0" borderId="3" xfId="0" applyNumberFormat="1" applyFont="1" applyBorder="1"/>
    <xf numFmtId="0" fontId="2" fillId="3" borderId="0" xfId="0" applyFont="1" applyFill="1"/>
    <xf numFmtId="0" fontId="0" fillId="3" borderId="0" xfId="0" applyFill="1"/>
    <xf numFmtId="0" fontId="0" fillId="3" borderId="3" xfId="0" applyFill="1" applyBorder="1"/>
    <xf numFmtId="166" fontId="0" fillId="3" borderId="0" xfId="0" applyNumberFormat="1" applyFill="1"/>
    <xf numFmtId="167" fontId="0" fillId="0" borderId="0" xfId="6" applyNumberFormat="1" applyFont="1"/>
    <xf numFmtId="166" fontId="10" fillId="0" borderId="0" xfId="0" applyNumberFormat="1" applyFont="1"/>
    <xf numFmtId="0" fontId="11" fillId="0" borderId="0" xfId="0" applyFont="1"/>
    <xf numFmtId="166" fontId="0" fillId="4" borderId="0" xfId="0" applyNumberFormat="1" applyFill="1"/>
    <xf numFmtId="166" fontId="0" fillId="5" borderId="0" xfId="0" applyNumberFormat="1" applyFill="1"/>
    <xf numFmtId="14" fontId="0" fillId="0" borderId="0" xfId="0" applyNumberFormat="1"/>
    <xf numFmtId="14" fontId="10" fillId="0" borderId="0" xfId="0" applyNumberFormat="1" applyFont="1"/>
    <xf numFmtId="0" fontId="5" fillId="0" borderId="1" xfId="0" applyFont="1" applyBorder="1"/>
    <xf numFmtId="168" fontId="5" fillId="0" borderId="1" xfId="0" applyNumberFormat="1" applyFont="1" applyBorder="1"/>
    <xf numFmtId="0" fontId="10" fillId="0" borderId="0" xfId="0" applyFont="1"/>
    <xf numFmtId="0" fontId="0" fillId="0" borderId="0" xfId="0" applyAlignment="1">
      <alignment horizontal="right"/>
    </xf>
    <xf numFmtId="166" fontId="5" fillId="0" borderId="1" xfId="0" applyNumberFormat="1" applyFont="1" applyBorder="1"/>
  </cellXfs>
  <cellStyles count="7">
    <cellStyle name="Comma" xfId="4" builtinId="3"/>
    <cellStyle name="Currency" xfId="6" builtinId="4"/>
    <cellStyle name="Hyperlink 2" xfId="2" xr:uid="{44E41C1C-C3F5-48A1-A43B-2D23BBD2FE79}"/>
    <cellStyle name="Hyperlink 2 2" xfId="3" xr:uid="{C7CF502E-0766-4813-8072-B67685B4A3A0}"/>
    <cellStyle name="Normal" xfId="0" builtinId="0"/>
    <cellStyle name="Normal 2" xfId="1" xr:uid="{EBE2524F-9BF4-4204-8F84-E4DDB25B9A80}"/>
    <cellStyle name="Per cent" xfId="5" builtinId="5"/>
  </cellStyles>
  <dxfs count="0"/>
  <tableStyles count="0" defaultTableStyle="TableStyleMedium2" defaultPivotStyle="PivotStyleLight16"/>
  <colors>
    <mruColors>
      <color rgb="FF0000FF"/>
      <color rgb="FF73FB79"/>
      <color rgb="FFFF7E79"/>
      <color rgb="FF0432FF"/>
      <color rgb="FFED942D"/>
      <color rgb="FF132E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636E1-794C-42F8-8271-6F09C4841A14}">
  <sheetPr>
    <tabColor rgb="FF002060"/>
  </sheetPr>
  <dimension ref="A1:J21"/>
  <sheetViews>
    <sheetView showGridLines="0" zoomScale="135" zoomScaleNormal="13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31" sqref="J31"/>
    </sheetView>
  </sheetViews>
  <sheetFormatPr baseColWidth="10" defaultColWidth="8.83203125" defaultRowHeight="15" x14ac:dyDescent="0.2"/>
  <cols>
    <col min="2" max="2" width="9.33203125" customWidth="1"/>
    <col min="4" max="10" width="10.6640625" customWidth="1"/>
  </cols>
  <sheetData>
    <row r="1" spans="1:10" x14ac:dyDescent="0.2">
      <c r="A1" s="4" t="s">
        <v>11</v>
      </c>
      <c r="B1" s="4"/>
      <c r="C1" s="4"/>
      <c r="D1" s="5">
        <v>2016</v>
      </c>
      <c r="E1" s="5">
        <f>D1+1</f>
        <v>2017</v>
      </c>
      <c r="F1" s="6">
        <f t="shared" ref="F1:J1" si="0">E1+1</f>
        <v>2018</v>
      </c>
      <c r="G1" s="6">
        <f t="shared" si="0"/>
        <v>2019</v>
      </c>
      <c r="H1" s="6">
        <f t="shared" si="0"/>
        <v>2020</v>
      </c>
      <c r="I1" s="6">
        <f t="shared" si="0"/>
        <v>2021</v>
      </c>
      <c r="J1" s="21">
        <f t="shared" si="0"/>
        <v>2022</v>
      </c>
    </row>
    <row r="2" spans="1:10" x14ac:dyDescent="0.2">
      <c r="J2" s="22"/>
    </row>
    <row r="3" spans="1:10" x14ac:dyDescent="0.2">
      <c r="A3" s="2" t="s">
        <v>0</v>
      </c>
      <c r="J3" s="22"/>
    </row>
    <row r="4" spans="1:10" x14ac:dyDescent="0.2">
      <c r="A4" s="2" t="s">
        <v>1</v>
      </c>
      <c r="B4" s="3"/>
      <c r="C4" s="3"/>
      <c r="D4" s="13">
        <v>150000</v>
      </c>
      <c r="E4" s="13">
        <v>165000</v>
      </c>
      <c r="F4" s="14">
        <f>E4*(1+F16)</f>
        <v>181500.00000000003</v>
      </c>
      <c r="G4" s="14">
        <f t="shared" ref="G4:J4" si="1">F4*(1+G16)</f>
        <v>199650.00000000006</v>
      </c>
      <c r="H4" s="14">
        <f t="shared" si="1"/>
        <v>219615.00000000009</v>
      </c>
      <c r="I4" s="14">
        <f t="shared" si="1"/>
        <v>241576.50000000012</v>
      </c>
      <c r="J4" s="23">
        <f t="shared" si="1"/>
        <v>265734.15000000014</v>
      </c>
    </row>
    <row r="5" spans="1:10" x14ac:dyDescent="0.2">
      <c r="A5" s="1" t="s">
        <v>2</v>
      </c>
      <c r="D5" s="9">
        <v>67500</v>
      </c>
      <c r="E5" s="9">
        <v>74250</v>
      </c>
      <c r="F5" s="8">
        <f>F4*F17</f>
        <v>81675.000000000015</v>
      </c>
      <c r="G5" s="8">
        <f t="shared" ref="G5:J5" si="2">G4*G17</f>
        <v>89842.500000000029</v>
      </c>
      <c r="H5" s="8">
        <f t="shared" si="2"/>
        <v>98826.750000000044</v>
      </c>
      <c r="I5" s="8">
        <f t="shared" si="2"/>
        <v>108709.42500000006</v>
      </c>
      <c r="J5" s="24">
        <f t="shared" si="2"/>
        <v>119580.36750000007</v>
      </c>
    </row>
    <row r="6" spans="1:10" x14ac:dyDescent="0.2">
      <c r="A6" s="15" t="s">
        <v>3</v>
      </c>
      <c r="B6" s="16"/>
      <c r="C6" s="16"/>
      <c r="D6" s="17">
        <f>D4-D5</f>
        <v>82500</v>
      </c>
      <c r="E6" s="17">
        <f>E4-E5</f>
        <v>90750</v>
      </c>
      <c r="F6" s="17">
        <f>F4-F5</f>
        <v>99825.000000000015</v>
      </c>
      <c r="G6" s="17">
        <f t="shared" ref="G6:J6" si="3">G4-G5</f>
        <v>109807.50000000003</v>
      </c>
      <c r="H6" s="17">
        <f t="shared" si="3"/>
        <v>120788.25000000004</v>
      </c>
      <c r="I6" s="17">
        <f t="shared" si="3"/>
        <v>132867.07500000007</v>
      </c>
      <c r="J6" s="25">
        <f t="shared" si="3"/>
        <v>146153.78250000009</v>
      </c>
    </row>
    <row r="7" spans="1:10" x14ac:dyDescent="0.2">
      <c r="A7" s="1" t="s">
        <v>4</v>
      </c>
      <c r="D7" s="9">
        <v>16500</v>
      </c>
      <c r="E7" s="9">
        <v>18150</v>
      </c>
      <c r="F7" s="8">
        <f>F18</f>
        <v>20000</v>
      </c>
      <c r="G7" s="8">
        <f t="shared" ref="G7:J7" si="4">G18</f>
        <v>20000</v>
      </c>
      <c r="H7" s="8">
        <f t="shared" si="4"/>
        <v>20000</v>
      </c>
      <c r="I7" s="8">
        <f t="shared" si="4"/>
        <v>20000</v>
      </c>
      <c r="J7" s="24">
        <f t="shared" si="4"/>
        <v>20000</v>
      </c>
    </row>
    <row r="8" spans="1:10" x14ac:dyDescent="0.2">
      <c r="A8" s="15" t="s">
        <v>5</v>
      </c>
      <c r="B8" s="16"/>
      <c r="C8" s="16"/>
      <c r="D8" s="17">
        <f>D6-D7</f>
        <v>66000</v>
      </c>
      <c r="E8" s="17">
        <f>E6-E7</f>
        <v>72600</v>
      </c>
      <c r="F8" s="17">
        <f>F6-F7</f>
        <v>79825.000000000015</v>
      </c>
      <c r="G8" s="17">
        <f t="shared" ref="G8:J8" si="5">G6-G7</f>
        <v>89807.500000000029</v>
      </c>
      <c r="H8" s="17">
        <f t="shared" si="5"/>
        <v>100788.25000000004</v>
      </c>
      <c r="I8" s="17">
        <f t="shared" si="5"/>
        <v>112867.07500000007</v>
      </c>
      <c r="J8" s="25">
        <f t="shared" si="5"/>
        <v>126153.78250000009</v>
      </c>
    </row>
    <row r="9" spans="1:10" x14ac:dyDescent="0.2">
      <c r="A9" s="1" t="s">
        <v>6</v>
      </c>
      <c r="D9" s="9">
        <v>6600</v>
      </c>
      <c r="E9" s="9">
        <v>7260</v>
      </c>
      <c r="F9" s="8">
        <f>F4*F19</f>
        <v>9075.0000000000018</v>
      </c>
      <c r="G9" s="8">
        <f t="shared" ref="G9:J9" si="6">G4*G19</f>
        <v>9982.5000000000036</v>
      </c>
      <c r="H9" s="8">
        <f t="shared" si="6"/>
        <v>10980.750000000005</v>
      </c>
      <c r="I9" s="8">
        <f t="shared" si="6"/>
        <v>12078.825000000006</v>
      </c>
      <c r="J9" s="24">
        <f t="shared" si="6"/>
        <v>13286.707500000008</v>
      </c>
    </row>
    <row r="10" spans="1:10" x14ac:dyDescent="0.2">
      <c r="A10" s="1" t="s">
        <v>7</v>
      </c>
      <c r="D10" s="9">
        <v>1000</v>
      </c>
      <c r="E10" s="9">
        <v>1000</v>
      </c>
      <c r="F10" s="8">
        <f>F20</f>
        <v>1000</v>
      </c>
      <c r="G10" s="8">
        <f t="shared" ref="G10:J10" si="7">G20</f>
        <v>1000</v>
      </c>
      <c r="H10" s="8">
        <f t="shared" si="7"/>
        <v>1000</v>
      </c>
      <c r="I10" s="8">
        <f t="shared" si="7"/>
        <v>1000</v>
      </c>
      <c r="J10" s="24">
        <f t="shared" si="7"/>
        <v>1000</v>
      </c>
    </row>
    <row r="11" spans="1:10" x14ac:dyDescent="0.2">
      <c r="A11" s="15" t="s">
        <v>8</v>
      </c>
      <c r="B11" s="16"/>
      <c r="C11" s="16"/>
      <c r="D11" s="17">
        <f>D8-D9-D10</f>
        <v>58400</v>
      </c>
      <c r="E11" s="17">
        <f>E8-E9-E10</f>
        <v>64340</v>
      </c>
      <c r="F11" s="17">
        <f>F8-F9-F10</f>
        <v>69750.000000000015</v>
      </c>
      <c r="G11" s="17">
        <f t="shared" ref="G11:J11" si="8">G8-G9-G10</f>
        <v>78825.000000000029</v>
      </c>
      <c r="H11" s="17">
        <f t="shared" si="8"/>
        <v>88807.500000000044</v>
      </c>
      <c r="I11" s="17">
        <f t="shared" si="8"/>
        <v>99788.250000000058</v>
      </c>
      <c r="J11" s="25">
        <f t="shared" si="8"/>
        <v>111867.07500000008</v>
      </c>
    </row>
    <row r="12" spans="1:10" x14ac:dyDescent="0.2">
      <c r="A12" s="1" t="s">
        <v>9</v>
      </c>
      <c r="D12" s="9">
        <v>17520</v>
      </c>
      <c r="E12" s="9">
        <v>19302</v>
      </c>
      <c r="F12" s="8">
        <f>F11*F21</f>
        <v>20925.000000000004</v>
      </c>
      <c r="G12" s="8">
        <f t="shared" ref="G12:J12" si="9">G11*G21</f>
        <v>23647.500000000007</v>
      </c>
      <c r="H12" s="8">
        <f t="shared" si="9"/>
        <v>26642.250000000011</v>
      </c>
      <c r="I12" s="8">
        <f t="shared" si="9"/>
        <v>29936.475000000017</v>
      </c>
      <c r="J12" s="24">
        <f t="shared" si="9"/>
        <v>33560.122500000027</v>
      </c>
    </row>
    <row r="13" spans="1:10" ht="16" thickBot="1" x14ac:dyDescent="0.25">
      <c r="A13" s="18" t="s">
        <v>10</v>
      </c>
      <c r="B13" s="19"/>
      <c r="C13" s="19"/>
      <c r="D13" s="20">
        <f>D11-D12</f>
        <v>40880</v>
      </c>
      <c r="E13" s="20">
        <f>E11-E12</f>
        <v>45038</v>
      </c>
      <c r="F13" s="20">
        <f>F11-F12</f>
        <v>48825.000000000015</v>
      </c>
      <c r="G13" s="20">
        <f t="shared" ref="G13:J13" si="10">G11-G12</f>
        <v>55177.500000000022</v>
      </c>
      <c r="H13" s="20">
        <f t="shared" si="10"/>
        <v>62165.250000000029</v>
      </c>
      <c r="I13" s="20">
        <f t="shared" si="10"/>
        <v>69851.775000000038</v>
      </c>
      <c r="J13" s="26">
        <f t="shared" si="10"/>
        <v>78306.952500000058</v>
      </c>
    </row>
    <row r="14" spans="1:10" ht="16" thickTop="1" x14ac:dyDescent="0.2">
      <c r="D14" s="8"/>
      <c r="E14" s="8"/>
      <c r="F14" s="8"/>
      <c r="G14" s="8"/>
      <c r="H14" s="8"/>
      <c r="I14" s="8"/>
      <c r="J14" s="24"/>
    </row>
    <row r="15" spans="1:10" x14ac:dyDescent="0.2">
      <c r="A15" s="2" t="s">
        <v>12</v>
      </c>
      <c r="D15" s="8"/>
      <c r="E15" s="8"/>
      <c r="J15" s="22"/>
    </row>
    <row r="16" spans="1:10" x14ac:dyDescent="0.2">
      <c r="A16" s="1" t="s">
        <v>16</v>
      </c>
      <c r="D16" s="8"/>
      <c r="E16" s="7">
        <f>E4/D4-1</f>
        <v>0.10000000000000009</v>
      </c>
      <c r="F16" s="11">
        <v>0.1</v>
      </c>
      <c r="G16" s="11">
        <v>0.1</v>
      </c>
      <c r="H16" s="11">
        <v>0.1</v>
      </c>
      <c r="I16" s="11">
        <v>0.1</v>
      </c>
      <c r="J16" s="27">
        <v>0.1</v>
      </c>
    </row>
    <row r="17" spans="1:10" x14ac:dyDescent="0.2">
      <c r="A17" s="1" t="s">
        <v>13</v>
      </c>
      <c r="D17" s="7">
        <f>D5/D4</f>
        <v>0.45</v>
      </c>
      <c r="E17" s="7">
        <f>E5/E4</f>
        <v>0.45</v>
      </c>
      <c r="F17" s="11">
        <v>0.45</v>
      </c>
      <c r="G17" s="11">
        <v>0.45</v>
      </c>
      <c r="H17" s="11">
        <v>0.45</v>
      </c>
      <c r="I17" s="11">
        <v>0.45</v>
      </c>
      <c r="J17" s="27">
        <v>0.45</v>
      </c>
    </row>
    <row r="18" spans="1:10" x14ac:dyDescent="0.2">
      <c r="A18" s="1" t="s">
        <v>4</v>
      </c>
      <c r="D18" s="10">
        <f>D7</f>
        <v>16500</v>
      </c>
      <c r="E18" s="10">
        <f>E7</f>
        <v>18150</v>
      </c>
      <c r="F18" s="12">
        <v>20000</v>
      </c>
      <c r="G18" s="12">
        <v>20000</v>
      </c>
      <c r="H18" s="12">
        <v>20000</v>
      </c>
      <c r="I18" s="12">
        <v>20000</v>
      </c>
      <c r="J18" s="28">
        <v>20000</v>
      </c>
    </row>
    <row r="19" spans="1:10" x14ac:dyDescent="0.2">
      <c r="A19" s="1" t="s">
        <v>14</v>
      </c>
      <c r="D19" s="7">
        <f>D9/D4</f>
        <v>4.3999999999999997E-2</v>
      </c>
      <c r="E19" s="7">
        <f>E9/E4</f>
        <v>4.3999999999999997E-2</v>
      </c>
      <c r="F19" s="11">
        <v>0.05</v>
      </c>
      <c r="G19" s="11">
        <v>0.05</v>
      </c>
      <c r="H19" s="11">
        <v>0.05</v>
      </c>
      <c r="I19" s="11">
        <v>0.05</v>
      </c>
      <c r="J19" s="27">
        <v>0.05</v>
      </c>
    </row>
    <row r="20" spans="1:10" x14ac:dyDescent="0.2">
      <c r="A20" s="1" t="s">
        <v>7</v>
      </c>
      <c r="D20" s="10">
        <f>D10</f>
        <v>1000</v>
      </c>
      <c r="E20" s="10">
        <f>E10</f>
        <v>1000</v>
      </c>
      <c r="F20" s="12">
        <v>1000</v>
      </c>
      <c r="G20" s="12">
        <v>1000</v>
      </c>
      <c r="H20" s="12">
        <v>1000</v>
      </c>
      <c r="I20" s="12">
        <v>1000</v>
      </c>
      <c r="J20" s="28">
        <v>1000</v>
      </c>
    </row>
    <row r="21" spans="1:10" x14ac:dyDescent="0.2">
      <c r="A21" s="1" t="s">
        <v>15</v>
      </c>
      <c r="D21" s="7">
        <f>D12/D11</f>
        <v>0.3</v>
      </c>
      <c r="E21" s="7">
        <f>E12/E11</f>
        <v>0.3</v>
      </c>
      <c r="F21" s="11">
        <v>0.3</v>
      </c>
      <c r="G21" s="11">
        <v>0.3</v>
      </c>
      <c r="H21" s="11">
        <v>0.3</v>
      </c>
      <c r="I21" s="11">
        <v>0.3</v>
      </c>
      <c r="J21" s="27">
        <v>0.3</v>
      </c>
    </row>
  </sheetData>
  <pageMargins left="0.7" right="0.7" top="0.75" bottom="0.75" header="0.3" footer="0.3"/>
  <pageSetup orientation="landscape" r:id="rId1"/>
  <ignoredErrors>
    <ignoredError sqref="F7:J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16A03-8C85-7647-BFE7-1DF6D2835ABD}">
  <sheetPr>
    <tabColor rgb="FF002060"/>
  </sheetPr>
  <dimension ref="A1:J71"/>
  <sheetViews>
    <sheetView showGridLines="0" tabSelected="1" zoomScale="150" zoomScaleNormal="143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10" sqref="L10"/>
    </sheetView>
  </sheetViews>
  <sheetFormatPr baseColWidth="10" defaultColWidth="8.83203125" defaultRowHeight="15" outlineLevelRow="1" x14ac:dyDescent="0.2"/>
  <cols>
    <col min="2" max="2" width="9.33203125" customWidth="1"/>
    <col min="3" max="3" width="10.1640625" bestFit="1" customWidth="1"/>
    <col min="4" max="10" width="10.6640625" customWidth="1"/>
  </cols>
  <sheetData>
    <row r="1" spans="1:10" x14ac:dyDescent="0.2">
      <c r="A1" s="4" t="s">
        <v>11</v>
      </c>
      <c r="B1" s="4"/>
      <c r="C1" s="4"/>
      <c r="D1" s="5">
        <v>2016</v>
      </c>
      <c r="E1" s="5">
        <f>D1+1</f>
        <v>2017</v>
      </c>
      <c r="F1" s="6">
        <f t="shared" ref="F1:J1" si="0">E1+1</f>
        <v>2018</v>
      </c>
      <c r="G1" s="6">
        <f t="shared" si="0"/>
        <v>2019</v>
      </c>
      <c r="H1" s="6">
        <f t="shared" si="0"/>
        <v>2020</v>
      </c>
      <c r="I1" s="6">
        <f t="shared" si="0"/>
        <v>2021</v>
      </c>
      <c r="J1" s="21">
        <f t="shared" si="0"/>
        <v>2022</v>
      </c>
    </row>
    <row r="2" spans="1:10" x14ac:dyDescent="0.2">
      <c r="J2" s="22"/>
    </row>
    <row r="3" spans="1:10" x14ac:dyDescent="0.2">
      <c r="A3" s="29" t="str">
        <f>"Income Statement "&amp;A1</f>
        <v>Income Statement USD $000's</v>
      </c>
      <c r="B3" s="30"/>
      <c r="C3" s="30"/>
      <c r="D3" s="30"/>
      <c r="E3" s="30"/>
      <c r="F3" s="30"/>
      <c r="G3" s="30"/>
      <c r="H3" s="30"/>
      <c r="I3" s="30"/>
      <c r="J3" s="31"/>
    </row>
    <row r="4" spans="1:10" outlineLevel="1" x14ac:dyDescent="0.2">
      <c r="A4" s="2" t="s">
        <v>1</v>
      </c>
      <c r="B4" s="3"/>
      <c r="C4" s="3"/>
      <c r="D4" s="13">
        <v>150000</v>
      </c>
      <c r="E4" s="13">
        <v>165000</v>
      </c>
      <c r="F4" s="14">
        <f>E4*(1+F16)</f>
        <v>181500.00000000003</v>
      </c>
      <c r="G4" s="14">
        <f t="shared" ref="G4:J4" si="1">F4*(1+G16)</f>
        <v>199650.00000000006</v>
      </c>
      <c r="H4" s="14">
        <f t="shared" si="1"/>
        <v>219615.00000000009</v>
      </c>
      <c r="I4" s="14">
        <f t="shared" si="1"/>
        <v>241576.50000000012</v>
      </c>
      <c r="J4" s="23">
        <f t="shared" si="1"/>
        <v>265734.15000000014</v>
      </c>
    </row>
    <row r="5" spans="1:10" outlineLevel="1" x14ac:dyDescent="0.2">
      <c r="A5" s="1" t="s">
        <v>2</v>
      </c>
      <c r="D5" s="9">
        <v>67500</v>
      </c>
      <c r="E5" s="9">
        <v>74250</v>
      </c>
      <c r="F5" s="8">
        <f>F4*F17</f>
        <v>81675.000000000015</v>
      </c>
      <c r="G5" s="8">
        <f t="shared" ref="G5:J5" si="2">G4*G17</f>
        <v>89842.500000000029</v>
      </c>
      <c r="H5" s="8">
        <f t="shared" si="2"/>
        <v>98826.750000000044</v>
      </c>
      <c r="I5" s="8">
        <f t="shared" si="2"/>
        <v>108709.42500000006</v>
      </c>
      <c r="J5" s="24">
        <f t="shared" si="2"/>
        <v>119580.36750000007</v>
      </c>
    </row>
    <row r="6" spans="1:10" outlineLevel="1" x14ac:dyDescent="0.2">
      <c r="A6" s="15" t="s">
        <v>3</v>
      </c>
      <c r="B6" s="16"/>
      <c r="C6" s="16"/>
      <c r="D6" s="17">
        <f>D4-D5</f>
        <v>82500</v>
      </c>
      <c r="E6" s="17">
        <f>E4-E5</f>
        <v>90750</v>
      </c>
      <c r="F6" s="17">
        <f>F4-F5</f>
        <v>99825.000000000015</v>
      </c>
      <c r="G6" s="17">
        <f t="shared" ref="G6:J6" si="3">G4-G5</f>
        <v>109807.50000000003</v>
      </c>
      <c r="H6" s="17">
        <f t="shared" si="3"/>
        <v>120788.25000000004</v>
      </c>
      <c r="I6" s="17">
        <f t="shared" si="3"/>
        <v>132867.07500000007</v>
      </c>
      <c r="J6" s="25">
        <f t="shared" si="3"/>
        <v>146153.78250000009</v>
      </c>
    </row>
    <row r="7" spans="1:10" outlineLevel="1" x14ac:dyDescent="0.2">
      <c r="A7" s="1" t="s">
        <v>4</v>
      </c>
      <c r="D7" s="9">
        <v>16500</v>
      </c>
      <c r="E7" s="9">
        <v>18150</v>
      </c>
      <c r="F7" s="8">
        <f>F18</f>
        <v>20000</v>
      </c>
      <c r="G7" s="8">
        <f t="shared" ref="G7:J7" si="4">G18</f>
        <v>20000</v>
      </c>
      <c r="H7" s="8">
        <f t="shared" si="4"/>
        <v>20000</v>
      </c>
      <c r="I7" s="8">
        <f t="shared" si="4"/>
        <v>20000</v>
      </c>
      <c r="J7" s="24">
        <f t="shared" si="4"/>
        <v>20000</v>
      </c>
    </row>
    <row r="8" spans="1:10" outlineLevel="1" x14ac:dyDescent="0.2">
      <c r="A8" s="15" t="s">
        <v>5</v>
      </c>
      <c r="B8" s="16"/>
      <c r="C8" s="16"/>
      <c r="D8" s="17">
        <f>D6-D7</f>
        <v>66000</v>
      </c>
      <c r="E8" s="17">
        <f>E6-E7</f>
        <v>72600</v>
      </c>
      <c r="F8" s="17">
        <f>F6-F7</f>
        <v>79825.000000000015</v>
      </c>
      <c r="G8" s="17">
        <f t="shared" ref="G8:J8" si="5">G6-G7</f>
        <v>89807.500000000029</v>
      </c>
      <c r="H8" s="17">
        <f t="shared" si="5"/>
        <v>100788.25000000004</v>
      </c>
      <c r="I8" s="17">
        <f t="shared" si="5"/>
        <v>112867.07500000007</v>
      </c>
      <c r="J8" s="25">
        <f t="shared" si="5"/>
        <v>126153.78250000009</v>
      </c>
    </row>
    <row r="9" spans="1:10" outlineLevel="1" x14ac:dyDescent="0.2">
      <c r="A9" s="1" t="s">
        <v>6</v>
      </c>
      <c r="D9" s="9">
        <v>6600</v>
      </c>
      <c r="E9" s="9">
        <v>7260</v>
      </c>
      <c r="F9" s="8">
        <f>F4*F19</f>
        <v>9075.0000000000018</v>
      </c>
      <c r="G9" s="8">
        <f t="shared" ref="G9:J9" si="6">G4*G19</f>
        <v>9982.5000000000036</v>
      </c>
      <c r="H9" s="8">
        <f t="shared" si="6"/>
        <v>10980.750000000005</v>
      </c>
      <c r="I9" s="8">
        <f t="shared" si="6"/>
        <v>12078.825000000006</v>
      </c>
      <c r="J9" s="24">
        <f t="shared" si="6"/>
        <v>13286.707500000008</v>
      </c>
    </row>
    <row r="10" spans="1:10" outlineLevel="1" x14ac:dyDescent="0.2">
      <c r="A10" s="1" t="s">
        <v>7</v>
      </c>
      <c r="D10" s="9">
        <v>1000</v>
      </c>
      <c r="E10" s="9">
        <v>1000</v>
      </c>
      <c r="F10" s="8">
        <f>F20</f>
        <v>1000</v>
      </c>
      <c r="G10" s="8">
        <f t="shared" ref="G10:J10" si="7">G20</f>
        <v>1000</v>
      </c>
      <c r="H10" s="8">
        <f t="shared" si="7"/>
        <v>1000</v>
      </c>
      <c r="I10" s="8">
        <f t="shared" si="7"/>
        <v>1000</v>
      </c>
      <c r="J10" s="24">
        <f t="shared" si="7"/>
        <v>1000</v>
      </c>
    </row>
    <row r="11" spans="1:10" outlineLevel="1" x14ac:dyDescent="0.2">
      <c r="A11" s="15" t="s">
        <v>8</v>
      </c>
      <c r="B11" s="16"/>
      <c r="C11" s="16"/>
      <c r="D11" s="17">
        <f>D8-D9-D10</f>
        <v>58400</v>
      </c>
      <c r="E11" s="17">
        <f>E8-E9-E10</f>
        <v>64340</v>
      </c>
      <c r="F11" s="17">
        <f>F8-F9-F10</f>
        <v>69750.000000000015</v>
      </c>
      <c r="G11" s="17">
        <f t="shared" ref="G11:J11" si="8">G8-G9-G10</f>
        <v>78825.000000000029</v>
      </c>
      <c r="H11" s="17">
        <f t="shared" si="8"/>
        <v>88807.500000000044</v>
      </c>
      <c r="I11" s="17">
        <f t="shared" si="8"/>
        <v>99788.250000000058</v>
      </c>
      <c r="J11" s="25">
        <f t="shared" si="8"/>
        <v>111867.07500000008</v>
      </c>
    </row>
    <row r="12" spans="1:10" outlineLevel="1" x14ac:dyDescent="0.2">
      <c r="A12" s="1" t="s">
        <v>9</v>
      </c>
      <c r="D12" s="9">
        <v>17520</v>
      </c>
      <c r="E12" s="9">
        <v>19302</v>
      </c>
      <c r="F12" s="8">
        <f>F11*F21</f>
        <v>20925.000000000004</v>
      </c>
      <c r="G12" s="8">
        <f t="shared" ref="G12:J12" si="9">G11*G21</f>
        <v>23647.500000000007</v>
      </c>
      <c r="H12" s="8">
        <f t="shared" si="9"/>
        <v>26642.250000000011</v>
      </c>
      <c r="I12" s="8">
        <f t="shared" si="9"/>
        <v>29936.475000000017</v>
      </c>
      <c r="J12" s="24">
        <f t="shared" si="9"/>
        <v>33560.122500000027</v>
      </c>
    </row>
    <row r="13" spans="1:10" ht="16" outlineLevel="1" thickBot="1" x14ac:dyDescent="0.25">
      <c r="A13" s="18" t="s">
        <v>10</v>
      </c>
      <c r="B13" s="19"/>
      <c r="C13" s="19"/>
      <c r="D13" s="20">
        <f>D11-D12</f>
        <v>40880</v>
      </c>
      <c r="E13" s="20">
        <f>E11-E12</f>
        <v>45038</v>
      </c>
      <c r="F13" s="20">
        <f>F11-F12</f>
        <v>48825.000000000015</v>
      </c>
      <c r="G13" s="20">
        <f t="shared" ref="G13:J13" si="10">G11-G12</f>
        <v>55177.500000000022</v>
      </c>
      <c r="H13" s="20">
        <f t="shared" si="10"/>
        <v>62165.250000000029</v>
      </c>
      <c r="I13" s="20">
        <f t="shared" si="10"/>
        <v>69851.775000000038</v>
      </c>
      <c r="J13" s="26">
        <f t="shared" si="10"/>
        <v>78306.952500000058</v>
      </c>
    </row>
    <row r="14" spans="1:10" ht="16" thickTop="1" x14ac:dyDescent="0.2">
      <c r="D14" s="8"/>
      <c r="E14" s="8"/>
      <c r="F14" s="8"/>
      <c r="G14" s="8"/>
      <c r="H14" s="8"/>
      <c r="I14" s="8"/>
      <c r="J14" s="24"/>
    </row>
    <row r="15" spans="1:10" x14ac:dyDescent="0.2">
      <c r="A15" s="29" t="s">
        <v>12</v>
      </c>
      <c r="B15" s="30"/>
      <c r="C15" s="30"/>
      <c r="D15" s="32"/>
      <c r="E15" s="32"/>
      <c r="F15" s="30"/>
      <c r="G15" s="30"/>
      <c r="H15" s="30"/>
      <c r="I15" s="30"/>
      <c r="J15" s="31"/>
    </row>
    <row r="16" spans="1:10" outlineLevel="1" x14ac:dyDescent="0.2">
      <c r="A16" s="1" t="s">
        <v>16</v>
      </c>
      <c r="D16" s="8"/>
      <c r="E16" s="7">
        <f>E4/D4-1</f>
        <v>0.10000000000000009</v>
      </c>
      <c r="F16" s="11">
        <v>0.1</v>
      </c>
      <c r="G16" s="11">
        <v>0.1</v>
      </c>
      <c r="H16" s="11">
        <v>0.1</v>
      </c>
      <c r="I16" s="11">
        <v>0.1</v>
      </c>
      <c r="J16" s="27">
        <v>0.1</v>
      </c>
    </row>
    <row r="17" spans="1:10" outlineLevel="1" x14ac:dyDescent="0.2">
      <c r="A17" s="1" t="s">
        <v>13</v>
      </c>
      <c r="D17" s="7">
        <f>D5/D4</f>
        <v>0.45</v>
      </c>
      <c r="E17" s="7">
        <f>E5/E4</f>
        <v>0.45</v>
      </c>
      <c r="F17" s="11">
        <v>0.45</v>
      </c>
      <c r="G17" s="11">
        <v>0.45</v>
      </c>
      <c r="H17" s="11">
        <v>0.45</v>
      </c>
      <c r="I17" s="11">
        <v>0.45</v>
      </c>
      <c r="J17" s="27">
        <v>0.45</v>
      </c>
    </row>
    <row r="18" spans="1:10" outlineLevel="1" x14ac:dyDescent="0.2">
      <c r="A18" s="1" t="s">
        <v>4</v>
      </c>
      <c r="D18" s="10">
        <f>D7</f>
        <v>16500</v>
      </c>
      <c r="E18" s="10">
        <f>E7</f>
        <v>18150</v>
      </c>
      <c r="F18" s="12">
        <v>20000</v>
      </c>
      <c r="G18" s="12">
        <v>20000</v>
      </c>
      <c r="H18" s="12">
        <v>20000</v>
      </c>
      <c r="I18" s="12">
        <v>20000</v>
      </c>
      <c r="J18" s="28">
        <v>20000</v>
      </c>
    </row>
    <row r="19" spans="1:10" outlineLevel="1" x14ac:dyDescent="0.2">
      <c r="A19" s="1" t="s">
        <v>14</v>
      </c>
      <c r="D19" s="7">
        <f>D9/D4</f>
        <v>4.3999999999999997E-2</v>
      </c>
      <c r="E19" s="7">
        <f>E9/E4</f>
        <v>4.3999999999999997E-2</v>
      </c>
      <c r="F19" s="11">
        <v>0.05</v>
      </c>
      <c r="G19" s="11">
        <v>0.05</v>
      </c>
      <c r="H19" s="11">
        <v>0.05</v>
      </c>
      <c r="I19" s="11">
        <v>0.05</v>
      </c>
      <c r="J19" s="27">
        <v>0.05</v>
      </c>
    </row>
    <row r="20" spans="1:10" outlineLevel="1" x14ac:dyDescent="0.2">
      <c r="A20" s="1" t="s">
        <v>7</v>
      </c>
      <c r="D20" s="10">
        <f>D10</f>
        <v>1000</v>
      </c>
      <c r="E20" s="10">
        <f>E10</f>
        <v>1000</v>
      </c>
      <c r="F20" s="34">
        <v>1000</v>
      </c>
      <c r="G20" s="12">
        <v>1000</v>
      </c>
      <c r="H20" s="12">
        <v>1000</v>
      </c>
      <c r="I20" s="12">
        <v>1000</v>
      </c>
      <c r="J20" s="28">
        <v>1000</v>
      </c>
    </row>
    <row r="21" spans="1:10" outlineLevel="1" x14ac:dyDescent="0.2">
      <c r="A21" s="1" t="s">
        <v>15</v>
      </c>
      <c r="D21" s="7">
        <f>D12/D11</f>
        <v>0.3</v>
      </c>
      <c r="E21" s="7">
        <f>E12/E11</f>
        <v>0.3</v>
      </c>
      <c r="F21" s="11">
        <v>0.3</v>
      </c>
      <c r="G21" s="11">
        <v>0.3</v>
      </c>
      <c r="H21" s="11">
        <v>0.3</v>
      </c>
      <c r="I21" s="11">
        <v>0.3</v>
      </c>
      <c r="J21" s="27">
        <v>0.3</v>
      </c>
    </row>
    <row r="23" spans="1:10" x14ac:dyDescent="0.2">
      <c r="A23" s="29" t="s">
        <v>17</v>
      </c>
      <c r="B23" s="30"/>
      <c r="C23" s="30"/>
      <c r="D23" s="32"/>
      <c r="E23" s="32"/>
      <c r="F23" s="30"/>
      <c r="G23" s="30"/>
      <c r="H23" s="30"/>
      <c r="I23" s="30"/>
      <c r="J23" s="31"/>
    </row>
    <row r="24" spans="1:10" outlineLevel="1" x14ac:dyDescent="0.2">
      <c r="A24" s="2" t="s">
        <v>18</v>
      </c>
    </row>
    <row r="25" spans="1:10" outlineLevel="1" x14ac:dyDescent="0.2">
      <c r="A25" t="s">
        <v>1</v>
      </c>
      <c r="D25" s="33">
        <f>D4/D$4</f>
        <v>1</v>
      </c>
      <c r="E25" s="33">
        <f t="shared" ref="E25:J25" si="11">E4/E$4</f>
        <v>1</v>
      </c>
      <c r="F25" s="33">
        <f t="shared" si="11"/>
        <v>1</v>
      </c>
      <c r="G25" s="33">
        <f t="shared" si="11"/>
        <v>1</v>
      </c>
      <c r="H25" s="33">
        <f t="shared" si="11"/>
        <v>1</v>
      </c>
      <c r="I25" s="33">
        <f t="shared" si="11"/>
        <v>1</v>
      </c>
      <c r="J25" s="33">
        <f t="shared" si="11"/>
        <v>1</v>
      </c>
    </row>
    <row r="26" spans="1:10" outlineLevel="1" x14ac:dyDescent="0.2">
      <c r="A26" t="s">
        <v>2</v>
      </c>
      <c r="D26" s="33">
        <f t="shared" ref="D26:J34" si="12">D5/D$4</f>
        <v>0.45</v>
      </c>
      <c r="E26" s="33">
        <f t="shared" si="12"/>
        <v>0.45</v>
      </c>
      <c r="F26" s="33">
        <f t="shared" si="12"/>
        <v>0.45</v>
      </c>
      <c r="G26" s="33">
        <f t="shared" si="12"/>
        <v>0.45</v>
      </c>
      <c r="H26" s="33">
        <f t="shared" si="12"/>
        <v>0.45</v>
      </c>
      <c r="I26" s="33">
        <f t="shared" si="12"/>
        <v>0.45</v>
      </c>
      <c r="J26" s="33">
        <f t="shared" si="12"/>
        <v>0.45</v>
      </c>
    </row>
    <row r="27" spans="1:10" outlineLevel="1" x14ac:dyDescent="0.2">
      <c r="A27" t="s">
        <v>3</v>
      </c>
      <c r="D27" s="33">
        <f t="shared" si="12"/>
        <v>0.55000000000000004</v>
      </c>
      <c r="E27" s="33">
        <f t="shared" si="12"/>
        <v>0.55000000000000004</v>
      </c>
      <c r="F27" s="33">
        <f t="shared" si="12"/>
        <v>0.55000000000000004</v>
      </c>
      <c r="G27" s="33">
        <f t="shared" si="12"/>
        <v>0.54999999999999993</v>
      </c>
      <c r="H27" s="33">
        <f t="shared" si="12"/>
        <v>0.54999999999999993</v>
      </c>
      <c r="I27" s="33">
        <f t="shared" si="12"/>
        <v>0.55000000000000004</v>
      </c>
      <c r="J27" s="33">
        <f t="shared" si="12"/>
        <v>0.55000000000000004</v>
      </c>
    </row>
    <row r="28" spans="1:10" outlineLevel="1" x14ac:dyDescent="0.2">
      <c r="A28" t="s">
        <v>4</v>
      </c>
      <c r="D28" s="33">
        <f t="shared" si="12"/>
        <v>0.11</v>
      </c>
      <c r="E28" s="33">
        <f t="shared" si="12"/>
        <v>0.11</v>
      </c>
      <c r="F28" s="33">
        <f t="shared" si="12"/>
        <v>0.11019283746556473</v>
      </c>
      <c r="G28" s="33">
        <f t="shared" si="12"/>
        <v>0.100175306786877</v>
      </c>
      <c r="H28" s="33">
        <f t="shared" si="12"/>
        <v>9.1068460715342719E-2</v>
      </c>
      <c r="I28" s="33">
        <f t="shared" si="12"/>
        <v>8.2789509741220652E-2</v>
      </c>
      <c r="J28" s="33">
        <f t="shared" si="12"/>
        <v>7.5263190673836952E-2</v>
      </c>
    </row>
    <row r="29" spans="1:10" outlineLevel="1" x14ac:dyDescent="0.2">
      <c r="A29" t="s">
        <v>5</v>
      </c>
      <c r="D29" s="33">
        <f t="shared" si="12"/>
        <v>0.44</v>
      </c>
      <c r="E29" s="33">
        <f t="shared" si="12"/>
        <v>0.44</v>
      </c>
      <c r="F29" s="33">
        <f t="shared" si="12"/>
        <v>0.43980716253443525</v>
      </c>
      <c r="G29" s="33">
        <f t="shared" si="12"/>
        <v>0.44982469321312296</v>
      </c>
      <c r="H29" s="33">
        <f t="shared" si="12"/>
        <v>0.45893153928465724</v>
      </c>
      <c r="I29" s="33">
        <f t="shared" si="12"/>
        <v>0.46721049025877937</v>
      </c>
      <c r="J29" s="33">
        <f t="shared" si="12"/>
        <v>0.47473680932616308</v>
      </c>
    </row>
    <row r="30" spans="1:10" outlineLevel="1" x14ac:dyDescent="0.2">
      <c r="A30" t="s">
        <v>6</v>
      </c>
      <c r="D30" s="33">
        <f t="shared" si="12"/>
        <v>4.3999999999999997E-2</v>
      </c>
      <c r="E30" s="33">
        <f t="shared" si="12"/>
        <v>4.3999999999999997E-2</v>
      </c>
      <c r="F30" s="33">
        <f t="shared" si="12"/>
        <v>0.05</v>
      </c>
      <c r="G30" s="33">
        <f t="shared" si="12"/>
        <v>0.05</v>
      </c>
      <c r="H30" s="33">
        <f t="shared" si="12"/>
        <v>0.05</v>
      </c>
      <c r="I30" s="33">
        <f t="shared" si="12"/>
        <v>0.05</v>
      </c>
      <c r="J30" s="33">
        <f t="shared" si="12"/>
        <v>0.05</v>
      </c>
    </row>
    <row r="31" spans="1:10" outlineLevel="1" x14ac:dyDescent="0.2">
      <c r="A31" t="s">
        <v>7</v>
      </c>
      <c r="D31" s="33">
        <f t="shared" si="12"/>
        <v>6.6666666666666671E-3</v>
      </c>
      <c r="E31" s="33">
        <f t="shared" si="12"/>
        <v>6.0606060606060606E-3</v>
      </c>
      <c r="F31" s="33">
        <f t="shared" si="12"/>
        <v>5.5096418732782362E-3</v>
      </c>
      <c r="G31" s="33">
        <f t="shared" si="12"/>
        <v>5.00876533934385E-3</v>
      </c>
      <c r="H31" s="33">
        <f t="shared" si="12"/>
        <v>4.5534230357671358E-3</v>
      </c>
      <c r="I31" s="33">
        <f t="shared" si="12"/>
        <v>4.1394754870610322E-3</v>
      </c>
      <c r="J31" s="33">
        <f t="shared" si="12"/>
        <v>3.7631595336918475E-3</v>
      </c>
    </row>
    <row r="32" spans="1:10" outlineLevel="1" x14ac:dyDescent="0.2">
      <c r="A32" t="s">
        <v>8</v>
      </c>
      <c r="D32" s="33">
        <f t="shared" si="12"/>
        <v>0.38933333333333331</v>
      </c>
      <c r="E32" s="33">
        <f t="shared" si="12"/>
        <v>0.38993939393939392</v>
      </c>
      <c r="F32" s="33">
        <f t="shared" si="12"/>
        <v>0.38429752066115702</v>
      </c>
      <c r="G32" s="33">
        <f t="shared" si="12"/>
        <v>0.39481592787377917</v>
      </c>
      <c r="H32" s="33">
        <f t="shared" si="12"/>
        <v>0.40437811624889014</v>
      </c>
      <c r="I32" s="33">
        <f t="shared" si="12"/>
        <v>0.41307101477171831</v>
      </c>
      <c r="J32" s="33">
        <f t="shared" si="12"/>
        <v>0.42097364979247126</v>
      </c>
    </row>
    <row r="33" spans="1:10" outlineLevel="1" x14ac:dyDescent="0.2">
      <c r="A33" t="s">
        <v>9</v>
      </c>
      <c r="D33" s="33">
        <f t="shared" si="12"/>
        <v>0.1168</v>
      </c>
      <c r="E33" s="33">
        <f t="shared" si="12"/>
        <v>0.11698181818181819</v>
      </c>
      <c r="F33" s="33">
        <f t="shared" si="12"/>
        <v>0.11528925619834711</v>
      </c>
      <c r="G33" s="33">
        <f t="shared" si="12"/>
        <v>0.11844477836213374</v>
      </c>
      <c r="H33" s="33">
        <f t="shared" si="12"/>
        <v>0.12131343487466703</v>
      </c>
      <c r="I33" s="33">
        <f t="shared" si="12"/>
        <v>0.12392130443151549</v>
      </c>
      <c r="J33" s="33">
        <f t="shared" si="12"/>
        <v>0.12629209493774138</v>
      </c>
    </row>
    <row r="34" spans="1:10" outlineLevel="1" x14ac:dyDescent="0.2">
      <c r="A34" t="s">
        <v>10</v>
      </c>
      <c r="D34" s="33">
        <f t="shared" si="12"/>
        <v>0.27253333333333335</v>
      </c>
      <c r="E34" s="33">
        <f t="shared" si="12"/>
        <v>0.27295757575757573</v>
      </c>
      <c r="F34" s="33">
        <f t="shared" si="12"/>
        <v>0.26900826446280995</v>
      </c>
      <c r="G34" s="33">
        <f t="shared" si="12"/>
        <v>0.27637114951164543</v>
      </c>
      <c r="H34" s="33">
        <f t="shared" si="12"/>
        <v>0.28306468137422308</v>
      </c>
      <c r="I34" s="33">
        <f t="shared" si="12"/>
        <v>0.28914971034020281</v>
      </c>
      <c r="J34" s="33">
        <f t="shared" si="12"/>
        <v>0.29468155485472985</v>
      </c>
    </row>
    <row r="35" spans="1:10" outlineLevel="1" x14ac:dyDescent="0.2"/>
    <row r="36" spans="1:10" outlineLevel="1" x14ac:dyDescent="0.2">
      <c r="A36" s="3" t="s">
        <v>19</v>
      </c>
      <c r="C36" s="11">
        <v>0.1</v>
      </c>
      <c r="D36" s="35"/>
    </row>
    <row r="37" spans="1:10" outlineLevel="1" x14ac:dyDescent="0.2">
      <c r="A37" t="s">
        <v>1</v>
      </c>
      <c r="D37" s="8">
        <f>D4*(1+$C$36)</f>
        <v>165000</v>
      </c>
      <c r="E37" s="8">
        <f t="shared" ref="E37:J37" si="13">E4*(1+$C$36)</f>
        <v>181500.00000000003</v>
      </c>
      <c r="F37" s="8">
        <f t="shared" si="13"/>
        <v>199650.00000000006</v>
      </c>
      <c r="G37" s="8">
        <f t="shared" si="13"/>
        <v>219615.00000000009</v>
      </c>
      <c r="H37" s="8">
        <f t="shared" si="13"/>
        <v>241576.50000000012</v>
      </c>
      <c r="I37" s="8">
        <f t="shared" si="13"/>
        <v>265734.15000000014</v>
      </c>
      <c r="J37" s="8">
        <f t="shared" si="13"/>
        <v>292307.56500000018</v>
      </c>
    </row>
    <row r="38" spans="1:10" outlineLevel="1" x14ac:dyDescent="0.2">
      <c r="A38" t="s">
        <v>2</v>
      </c>
      <c r="D38" s="8">
        <f t="shared" ref="D38:J38" si="14">D5*(1+$C$36)</f>
        <v>74250</v>
      </c>
      <c r="E38" s="8">
        <f t="shared" si="14"/>
        <v>81675</v>
      </c>
      <c r="F38" s="8">
        <f t="shared" si="14"/>
        <v>89842.500000000029</v>
      </c>
      <c r="G38" s="8">
        <f t="shared" si="14"/>
        <v>98826.750000000044</v>
      </c>
      <c r="H38" s="8">
        <f t="shared" si="14"/>
        <v>108709.42500000006</v>
      </c>
      <c r="I38" s="8">
        <f t="shared" si="14"/>
        <v>119580.36750000008</v>
      </c>
      <c r="J38" s="8">
        <f t="shared" si="14"/>
        <v>131538.40425000008</v>
      </c>
    </row>
    <row r="39" spans="1:10" outlineLevel="1" x14ac:dyDescent="0.2">
      <c r="A39" t="s">
        <v>3</v>
      </c>
      <c r="D39" s="8">
        <f t="shared" ref="D39:J39" si="15">D6*(1+$C$36)</f>
        <v>90750.000000000015</v>
      </c>
      <c r="E39" s="8">
        <f t="shared" si="15"/>
        <v>99825.000000000015</v>
      </c>
      <c r="F39" s="8">
        <f t="shared" si="15"/>
        <v>109807.50000000003</v>
      </c>
      <c r="G39" s="8">
        <f t="shared" si="15"/>
        <v>120788.25000000004</v>
      </c>
      <c r="H39" s="8">
        <f t="shared" si="15"/>
        <v>132867.07500000007</v>
      </c>
      <c r="I39" s="8">
        <f t="shared" si="15"/>
        <v>146153.78250000009</v>
      </c>
      <c r="J39" s="8">
        <f t="shared" si="15"/>
        <v>160769.1607500001</v>
      </c>
    </row>
    <row r="40" spans="1:10" outlineLevel="1" x14ac:dyDescent="0.2">
      <c r="A40" t="s">
        <v>4</v>
      </c>
      <c r="D40" s="8">
        <f t="shared" ref="D40:J40" si="16">D7*(1+$C$36)</f>
        <v>18150</v>
      </c>
      <c r="E40" s="8">
        <f t="shared" si="16"/>
        <v>19965</v>
      </c>
      <c r="F40" s="8">
        <f t="shared" si="16"/>
        <v>22000</v>
      </c>
      <c r="G40" s="8">
        <f t="shared" si="16"/>
        <v>22000</v>
      </c>
      <c r="H40" s="8">
        <f t="shared" si="16"/>
        <v>22000</v>
      </c>
      <c r="I40" s="8">
        <f t="shared" si="16"/>
        <v>22000</v>
      </c>
      <c r="J40" s="8">
        <f t="shared" si="16"/>
        <v>22000</v>
      </c>
    </row>
    <row r="41" spans="1:10" outlineLevel="1" x14ac:dyDescent="0.2">
      <c r="A41" t="s">
        <v>5</v>
      </c>
      <c r="D41" s="8">
        <f t="shared" ref="D41:J41" si="17">D8*(1+$C$36)</f>
        <v>72600</v>
      </c>
      <c r="E41" s="8">
        <f t="shared" si="17"/>
        <v>79860</v>
      </c>
      <c r="F41" s="8">
        <f t="shared" si="17"/>
        <v>87807.500000000029</v>
      </c>
      <c r="G41" s="8">
        <f t="shared" si="17"/>
        <v>98788.250000000044</v>
      </c>
      <c r="H41" s="8">
        <f t="shared" si="17"/>
        <v>110867.07500000006</v>
      </c>
      <c r="I41" s="8">
        <f t="shared" si="17"/>
        <v>124153.78250000009</v>
      </c>
      <c r="J41" s="8">
        <f t="shared" si="17"/>
        <v>138769.1607500001</v>
      </c>
    </row>
    <row r="42" spans="1:10" outlineLevel="1" x14ac:dyDescent="0.2">
      <c r="A42" t="s">
        <v>6</v>
      </c>
      <c r="D42" s="8">
        <f t="shared" ref="D42:J42" si="18">D9*(1+$C$36)</f>
        <v>7260.0000000000009</v>
      </c>
      <c r="E42" s="8">
        <f t="shared" si="18"/>
        <v>7986.0000000000009</v>
      </c>
      <c r="F42" s="8">
        <f t="shared" si="18"/>
        <v>9982.5000000000036</v>
      </c>
      <c r="G42" s="8">
        <f t="shared" si="18"/>
        <v>10980.750000000005</v>
      </c>
      <c r="H42" s="8">
        <f t="shared" si="18"/>
        <v>12078.825000000006</v>
      </c>
      <c r="I42" s="8">
        <f t="shared" si="18"/>
        <v>13286.707500000008</v>
      </c>
      <c r="J42" s="8">
        <f t="shared" si="18"/>
        <v>14615.378250000009</v>
      </c>
    </row>
    <row r="43" spans="1:10" outlineLevel="1" x14ac:dyDescent="0.2">
      <c r="A43" t="s">
        <v>7</v>
      </c>
      <c r="D43" s="8">
        <f t="shared" ref="D43:J43" si="19">D10*(1+$C$36)</f>
        <v>1100</v>
      </c>
      <c r="E43" s="8">
        <f t="shared" si="19"/>
        <v>1100</v>
      </c>
      <c r="F43" s="8">
        <f t="shared" si="19"/>
        <v>1100</v>
      </c>
      <c r="G43" s="8">
        <f t="shared" si="19"/>
        <v>1100</v>
      </c>
      <c r="H43" s="8">
        <f t="shared" si="19"/>
        <v>1100</v>
      </c>
      <c r="I43" s="8">
        <f t="shared" si="19"/>
        <v>1100</v>
      </c>
      <c r="J43" s="8">
        <f t="shared" si="19"/>
        <v>1100</v>
      </c>
    </row>
    <row r="44" spans="1:10" outlineLevel="1" x14ac:dyDescent="0.2">
      <c r="A44" t="s">
        <v>8</v>
      </c>
      <c r="D44" s="8">
        <f t="shared" ref="D44:J44" si="20">D11*(1+$C$36)</f>
        <v>64240.000000000007</v>
      </c>
      <c r="E44" s="8">
        <f t="shared" si="20"/>
        <v>70774</v>
      </c>
      <c r="F44" s="8">
        <f t="shared" si="20"/>
        <v>76725.000000000029</v>
      </c>
      <c r="G44" s="8">
        <f t="shared" si="20"/>
        <v>86707.500000000044</v>
      </c>
      <c r="H44" s="8">
        <f t="shared" si="20"/>
        <v>97688.250000000058</v>
      </c>
      <c r="I44" s="8">
        <f t="shared" si="20"/>
        <v>109767.07500000007</v>
      </c>
      <c r="J44" s="8">
        <f t="shared" si="20"/>
        <v>123053.7825000001</v>
      </c>
    </row>
    <row r="45" spans="1:10" outlineLevel="1" x14ac:dyDescent="0.2">
      <c r="A45" t="s">
        <v>9</v>
      </c>
      <c r="D45" s="8">
        <f t="shared" ref="D45:J45" si="21">D12*(1+$C$36)</f>
        <v>19272</v>
      </c>
      <c r="E45" s="8">
        <f t="shared" si="21"/>
        <v>21232.2</v>
      </c>
      <c r="F45" s="8">
        <f t="shared" si="21"/>
        <v>23017.500000000007</v>
      </c>
      <c r="G45" s="8">
        <f t="shared" si="21"/>
        <v>26012.250000000011</v>
      </c>
      <c r="H45" s="8">
        <f t="shared" si="21"/>
        <v>29306.475000000013</v>
      </c>
      <c r="I45" s="8">
        <f t="shared" si="21"/>
        <v>32930.122500000019</v>
      </c>
      <c r="J45" s="8">
        <f t="shared" si="21"/>
        <v>36916.134750000034</v>
      </c>
    </row>
    <row r="46" spans="1:10" outlineLevel="1" x14ac:dyDescent="0.2">
      <c r="A46" t="s">
        <v>10</v>
      </c>
      <c r="D46" s="8">
        <f t="shared" ref="D46:J46" si="22">D13*(1+$C$36)</f>
        <v>44968</v>
      </c>
      <c r="E46" s="8">
        <f t="shared" si="22"/>
        <v>49541.8</v>
      </c>
      <c r="F46" s="8">
        <f t="shared" si="22"/>
        <v>53707.500000000022</v>
      </c>
      <c r="G46" s="8">
        <f t="shared" si="22"/>
        <v>60695.250000000029</v>
      </c>
      <c r="H46" s="8">
        <f t="shared" si="22"/>
        <v>68381.775000000038</v>
      </c>
      <c r="I46" s="8">
        <f t="shared" si="22"/>
        <v>76836.952500000043</v>
      </c>
      <c r="J46" s="8">
        <f t="shared" si="22"/>
        <v>86137.647750000076</v>
      </c>
    </row>
    <row r="48" spans="1:10" x14ac:dyDescent="0.2">
      <c r="A48" s="8" t="s">
        <v>5</v>
      </c>
      <c r="B48" s="8"/>
      <c r="C48" s="8"/>
      <c r="D48" s="36">
        <v>66000</v>
      </c>
      <c r="E48" s="36">
        <v>72600</v>
      </c>
      <c r="F48" s="36">
        <v>79825.000000000015</v>
      </c>
      <c r="G48" s="36">
        <v>89807.500000000029</v>
      </c>
      <c r="H48" s="37">
        <v>100788.25000000004</v>
      </c>
      <c r="I48" s="37">
        <v>112867.07500000007</v>
      </c>
      <c r="J48" s="37">
        <v>126153.78250000009</v>
      </c>
    </row>
    <row r="50" spans="1:10" x14ac:dyDescent="0.2">
      <c r="A50" s="3" t="s">
        <v>20</v>
      </c>
      <c r="C50" s="39">
        <v>45263</v>
      </c>
      <c r="D50">
        <v>0</v>
      </c>
      <c r="E50">
        <v>1</v>
      </c>
      <c r="F50">
        <v>2</v>
      </c>
      <c r="G50">
        <v>3</v>
      </c>
      <c r="H50">
        <v>4</v>
      </c>
      <c r="I50">
        <v>5</v>
      </c>
      <c r="J50">
        <v>6</v>
      </c>
    </row>
    <row r="51" spans="1:10" x14ac:dyDescent="0.2">
      <c r="A51" t="s">
        <v>21</v>
      </c>
      <c r="D51" s="38">
        <f>EOMONTH(C50, 0)</f>
        <v>45291</v>
      </c>
      <c r="E51" s="38">
        <f t="shared" ref="E51:J51" si="23">EOMONTH($C$50, E$50)</f>
        <v>45322</v>
      </c>
      <c r="F51" s="38">
        <f t="shared" si="23"/>
        <v>45351</v>
      </c>
      <c r="G51" s="38">
        <f t="shared" si="23"/>
        <v>45382</v>
      </c>
      <c r="H51" s="38">
        <f t="shared" si="23"/>
        <v>45412</v>
      </c>
      <c r="I51" s="38">
        <f t="shared" si="23"/>
        <v>45443</v>
      </c>
      <c r="J51" s="38">
        <f t="shared" si="23"/>
        <v>45473</v>
      </c>
    </row>
    <row r="52" spans="1:10" x14ac:dyDescent="0.2">
      <c r="A52" t="s">
        <v>22</v>
      </c>
      <c r="D52" s="38">
        <f>DATE(YEAR($C$50 ) + D$50,12,31)</f>
        <v>45291</v>
      </c>
      <c r="E52" s="38">
        <f t="shared" ref="E52:J52" si="24">DATE(YEAR($C$50 ) + E$50,12,31)</f>
        <v>45657</v>
      </c>
      <c r="F52" s="38">
        <f t="shared" si="24"/>
        <v>46022</v>
      </c>
      <c r="G52" s="38">
        <f t="shared" si="24"/>
        <v>46387</v>
      </c>
      <c r="H52" s="38">
        <f t="shared" si="24"/>
        <v>46752</v>
      </c>
      <c r="I52" s="38">
        <f t="shared" si="24"/>
        <v>47118</v>
      </c>
      <c r="J52" s="38">
        <f t="shared" si="24"/>
        <v>47483</v>
      </c>
    </row>
    <row r="55" spans="1:10" x14ac:dyDescent="0.2">
      <c r="A55" s="3" t="s">
        <v>23</v>
      </c>
    </row>
    <row r="56" spans="1:10" x14ac:dyDescent="0.2">
      <c r="A56" t="s">
        <v>2</v>
      </c>
      <c r="C56" s="42">
        <v>10</v>
      </c>
      <c r="D56" s="10">
        <f>D5</f>
        <v>67500</v>
      </c>
      <c r="E56" s="10">
        <f t="shared" ref="E56:J56" si="25">E5</f>
        <v>74250</v>
      </c>
      <c r="F56" s="10">
        <f t="shared" si="25"/>
        <v>81675.000000000015</v>
      </c>
      <c r="G56" s="10">
        <f t="shared" si="25"/>
        <v>89842.500000000029</v>
      </c>
      <c r="H56" s="10">
        <f t="shared" si="25"/>
        <v>98826.750000000044</v>
      </c>
      <c r="I56" s="10">
        <f t="shared" si="25"/>
        <v>108709.42500000006</v>
      </c>
      <c r="J56" s="10">
        <f t="shared" si="25"/>
        <v>119580.36750000007</v>
      </c>
    </row>
    <row r="57" spans="1:10" x14ac:dyDescent="0.2">
      <c r="A57" t="s">
        <v>4</v>
      </c>
      <c r="C57" s="42">
        <v>12</v>
      </c>
      <c r="D57" s="10">
        <f>D7</f>
        <v>16500</v>
      </c>
      <c r="E57" s="10">
        <f t="shared" ref="E57:J57" si="26">E7</f>
        <v>18150</v>
      </c>
      <c r="F57" s="10">
        <f t="shared" si="26"/>
        <v>20000</v>
      </c>
      <c r="G57" s="10">
        <f t="shared" si="26"/>
        <v>20000</v>
      </c>
      <c r="H57" s="10">
        <f t="shared" si="26"/>
        <v>20000</v>
      </c>
      <c r="I57" s="10">
        <f t="shared" si="26"/>
        <v>20000</v>
      </c>
      <c r="J57" s="10">
        <f t="shared" si="26"/>
        <v>20000</v>
      </c>
    </row>
    <row r="58" spans="1:10" x14ac:dyDescent="0.2">
      <c r="A58" t="s">
        <v>6</v>
      </c>
      <c r="C58" s="42">
        <v>8</v>
      </c>
      <c r="D58" s="10">
        <f>D9</f>
        <v>6600</v>
      </c>
      <c r="E58" s="10">
        <f t="shared" ref="E58:J58" si="27">E9</f>
        <v>7260</v>
      </c>
      <c r="F58" s="10">
        <f t="shared" si="27"/>
        <v>9075.0000000000018</v>
      </c>
      <c r="G58" s="10">
        <f t="shared" si="27"/>
        <v>9982.5000000000036</v>
      </c>
      <c r="H58" s="10">
        <f t="shared" si="27"/>
        <v>10980.750000000005</v>
      </c>
      <c r="I58" s="10">
        <f t="shared" si="27"/>
        <v>12078.825000000006</v>
      </c>
      <c r="J58" s="10">
        <f t="shared" si="27"/>
        <v>13286.707500000008</v>
      </c>
    </row>
    <row r="59" spans="1:10" x14ac:dyDescent="0.2">
      <c r="A59" t="s">
        <v>7</v>
      </c>
      <c r="C59" s="42">
        <v>7</v>
      </c>
      <c r="D59" s="10">
        <f>D10</f>
        <v>1000</v>
      </c>
      <c r="E59" s="10">
        <f t="shared" ref="E59:J59" si="28">E10</f>
        <v>1000</v>
      </c>
      <c r="F59" s="10">
        <f t="shared" si="28"/>
        <v>1000</v>
      </c>
      <c r="G59" s="10">
        <f t="shared" si="28"/>
        <v>1000</v>
      </c>
      <c r="H59" s="10">
        <f t="shared" si="28"/>
        <v>1000</v>
      </c>
      <c r="I59" s="10">
        <f t="shared" si="28"/>
        <v>1000</v>
      </c>
      <c r="J59" s="10">
        <f t="shared" si="28"/>
        <v>1000</v>
      </c>
    </row>
    <row r="60" spans="1:10" x14ac:dyDescent="0.2">
      <c r="A60" t="s">
        <v>9</v>
      </c>
      <c r="C60" s="42">
        <v>15</v>
      </c>
      <c r="D60" s="10">
        <f>D12</f>
        <v>17520</v>
      </c>
      <c r="E60" s="10">
        <f t="shared" ref="E60:J60" si="29">E12</f>
        <v>19302</v>
      </c>
      <c r="F60" s="10">
        <f t="shared" si="29"/>
        <v>20925.000000000004</v>
      </c>
      <c r="G60" s="10">
        <f t="shared" si="29"/>
        <v>23647.500000000007</v>
      </c>
      <c r="H60" s="10">
        <f t="shared" si="29"/>
        <v>26642.250000000011</v>
      </c>
      <c r="I60" s="10">
        <f t="shared" si="29"/>
        <v>29936.475000000017</v>
      </c>
      <c r="J60" s="10">
        <f t="shared" si="29"/>
        <v>33560.122500000027</v>
      </c>
    </row>
    <row r="61" spans="1:10" x14ac:dyDescent="0.2">
      <c r="A61" s="40" t="s">
        <v>24</v>
      </c>
      <c r="B61" s="40"/>
      <c r="C61" s="40"/>
      <c r="D61" s="41">
        <f>SUM(D56:D60)</f>
        <v>109120</v>
      </c>
      <c r="E61" s="41">
        <f t="shared" ref="E61:J61" si="30">SUM(E56:E60)</f>
        <v>119962</v>
      </c>
      <c r="F61" s="41">
        <f t="shared" si="30"/>
        <v>132675.00000000003</v>
      </c>
      <c r="G61" s="41">
        <f t="shared" si="30"/>
        <v>144472.50000000003</v>
      </c>
      <c r="H61" s="41">
        <f t="shared" si="30"/>
        <v>157449.75000000006</v>
      </c>
      <c r="I61" s="41">
        <f t="shared" si="30"/>
        <v>171724.72500000006</v>
      </c>
      <c r="J61" s="41">
        <f t="shared" si="30"/>
        <v>187427.1975000001</v>
      </c>
    </row>
    <row r="62" spans="1:10" x14ac:dyDescent="0.2">
      <c r="A62" t="s">
        <v>25</v>
      </c>
      <c r="D62" s="10">
        <f>AVERAGE(D56:D60)</f>
        <v>21824</v>
      </c>
      <c r="E62" s="10">
        <f t="shared" ref="E62:J62" si="31">AVERAGE(E56:E60)</f>
        <v>23992.400000000001</v>
      </c>
      <c r="F62" s="10">
        <f t="shared" si="31"/>
        <v>26535.000000000007</v>
      </c>
      <c r="G62" s="10">
        <f t="shared" si="31"/>
        <v>28894.500000000007</v>
      </c>
      <c r="H62" s="10">
        <f t="shared" si="31"/>
        <v>31489.950000000012</v>
      </c>
      <c r="I62" s="10">
        <f t="shared" si="31"/>
        <v>34344.945000000014</v>
      </c>
      <c r="J62" s="10">
        <f t="shared" si="31"/>
        <v>37485.439500000022</v>
      </c>
    </row>
    <row r="63" spans="1:10" x14ac:dyDescent="0.2">
      <c r="A63" t="s">
        <v>26</v>
      </c>
      <c r="D63" s="8">
        <f>SUMPRODUCT($C$56:$C$60,D56:D60)/SUM($C$56:$C$60)</f>
        <v>22992.307692307691</v>
      </c>
      <c r="E63" s="8">
        <f t="shared" ref="E63:J63" si="32">SUMPRODUCT($C$56:$C$60,E56:E60)/SUM($C$56:$C$60)</f>
        <v>25286.73076923077</v>
      </c>
      <c r="F63" s="8">
        <f t="shared" si="32"/>
        <v>27888.942307692309</v>
      </c>
      <c r="G63" s="8">
        <f t="shared" si="32"/>
        <v>30384.567307692316</v>
      </c>
      <c r="H63" s="8">
        <f t="shared" si="32"/>
        <v>33129.754807692319</v>
      </c>
      <c r="I63" s="8">
        <f t="shared" si="32"/>
        <v>36149.46105769233</v>
      </c>
      <c r="J63" s="8">
        <f t="shared" si="32"/>
        <v>39471.137932692334</v>
      </c>
    </row>
    <row r="64" spans="1:10" x14ac:dyDescent="0.2">
      <c r="A64" t="s">
        <v>27</v>
      </c>
      <c r="D64" s="10">
        <f>MEDIAN(D56:D60)</f>
        <v>16500</v>
      </c>
      <c r="E64" s="10">
        <f t="shared" ref="E64:J64" si="33">MEDIAN(E56:E60)</f>
        <v>18150</v>
      </c>
      <c r="F64" s="10">
        <f t="shared" si="33"/>
        <v>20000</v>
      </c>
      <c r="G64" s="10">
        <f t="shared" si="33"/>
        <v>20000</v>
      </c>
      <c r="H64" s="10">
        <f t="shared" si="33"/>
        <v>20000</v>
      </c>
      <c r="I64" s="10">
        <f t="shared" si="33"/>
        <v>20000</v>
      </c>
      <c r="J64" s="10">
        <f t="shared" si="33"/>
        <v>20000</v>
      </c>
    </row>
    <row r="66" spans="1:10" x14ac:dyDescent="0.2">
      <c r="A66" t="s">
        <v>28</v>
      </c>
    </row>
    <row r="67" spans="1:10" x14ac:dyDescent="0.2">
      <c r="A67" t="s">
        <v>29</v>
      </c>
      <c r="D67" s="8">
        <f t="shared" ref="D67:J67" si="34">IF(D61&lt;150000,D61,0)</f>
        <v>109120</v>
      </c>
      <c r="E67" s="8">
        <f t="shared" si="34"/>
        <v>119962</v>
      </c>
      <c r="F67" s="8">
        <f t="shared" si="34"/>
        <v>132675.00000000003</v>
      </c>
      <c r="G67" s="8">
        <f t="shared" si="34"/>
        <v>144472.50000000003</v>
      </c>
      <c r="H67" s="8">
        <f t="shared" si="34"/>
        <v>0</v>
      </c>
      <c r="I67" s="8">
        <f t="shared" si="34"/>
        <v>0</v>
      </c>
      <c r="J67" s="8">
        <f t="shared" si="34"/>
        <v>0</v>
      </c>
    </row>
    <row r="68" spans="1:10" x14ac:dyDescent="0.2">
      <c r="A68" t="s">
        <v>30</v>
      </c>
      <c r="D68" s="8">
        <f t="shared" ref="D68:J68" si="35">IF(D61&gt;=150000,D61,0)</f>
        <v>0</v>
      </c>
      <c r="E68" s="8">
        <f t="shared" si="35"/>
        <v>0</v>
      </c>
      <c r="F68" s="8">
        <f t="shared" si="35"/>
        <v>0</v>
      </c>
      <c r="G68" s="8">
        <f t="shared" si="35"/>
        <v>0</v>
      </c>
      <c r="H68" s="8">
        <f t="shared" si="35"/>
        <v>157449.75000000006</v>
      </c>
      <c r="I68" s="8">
        <f t="shared" si="35"/>
        <v>171724.72500000006</v>
      </c>
      <c r="J68" s="8">
        <f t="shared" si="35"/>
        <v>187427.1975000001</v>
      </c>
    </row>
    <row r="69" spans="1:10" x14ac:dyDescent="0.2">
      <c r="A69" s="40" t="s">
        <v>24</v>
      </c>
      <c r="B69" s="40"/>
      <c r="C69" s="40"/>
      <c r="D69" s="44">
        <f>SUM(D67:D68)</f>
        <v>109120</v>
      </c>
      <c r="E69" s="44">
        <f t="shared" ref="E69:J69" si="36">SUM(E67:E68)</f>
        <v>119962</v>
      </c>
      <c r="F69" s="44">
        <f t="shared" si="36"/>
        <v>132675.00000000003</v>
      </c>
      <c r="G69" s="44">
        <f t="shared" si="36"/>
        <v>144472.50000000003</v>
      </c>
      <c r="H69" s="44">
        <f t="shared" si="36"/>
        <v>157449.75000000006</v>
      </c>
      <c r="I69" s="44">
        <f t="shared" si="36"/>
        <v>171724.72500000006</v>
      </c>
      <c r="J69" s="44">
        <f t="shared" si="36"/>
        <v>187427.1975000001</v>
      </c>
    </row>
    <row r="71" spans="1:10" x14ac:dyDescent="0.2">
      <c r="A71" t="s">
        <v>31</v>
      </c>
      <c r="D71" s="43" t="str">
        <f>IF(D69=D61,"OK","ERROR")</f>
        <v>OK</v>
      </c>
      <c r="E71" s="43" t="str">
        <f t="shared" ref="E71:J71" si="37">IF(E69=E61,"OK","ERROR")</f>
        <v>OK</v>
      </c>
      <c r="F71" s="43" t="str">
        <f t="shared" si="37"/>
        <v>OK</v>
      </c>
      <c r="G71" s="43" t="str">
        <f t="shared" si="37"/>
        <v>OK</v>
      </c>
      <c r="H71" s="43" t="str">
        <f t="shared" si="37"/>
        <v>OK</v>
      </c>
      <c r="I71" s="43" t="str">
        <f t="shared" si="37"/>
        <v>OK</v>
      </c>
      <c r="J71" s="43" t="str">
        <f t="shared" si="37"/>
        <v>OK</v>
      </c>
    </row>
  </sheetData>
  <pageMargins left="0.7" right="0.7" top="0.75" bottom="0.75" header="0.3" footer="0.3"/>
  <pageSetup orientation="landscape" r:id="rId1"/>
  <ignoredErrors>
    <ignoredError sqref="F7:J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DB4E-E51D-A04D-9B66-6E9DE614785A}">
  <sheetPr>
    <tabColor theme="1"/>
  </sheetPr>
  <dimension ref="A1"/>
  <sheetViews>
    <sheetView workbookViewId="0">
      <selection activeCell="L42" sqref="L42"/>
    </sheetView>
  </sheetViews>
  <sheetFormatPr baseColWidth="10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764D-D5DC-4836-9927-DE7939020579}">
  <dimension ref="A2:D12"/>
  <sheetViews>
    <sheetView zoomScale="157" zoomScaleNormal="120" workbookViewId="0">
      <selection activeCell="G22" sqref="G22"/>
    </sheetView>
  </sheetViews>
  <sheetFormatPr baseColWidth="10" defaultColWidth="8.83203125" defaultRowHeight="14" x14ac:dyDescent="0.15"/>
  <cols>
    <col min="1" max="16384" width="8.83203125" style="1"/>
  </cols>
  <sheetData>
    <row r="2" spans="1:4" x14ac:dyDescent="0.15">
      <c r="A2" s="2" t="s">
        <v>0</v>
      </c>
    </row>
    <row r="3" spans="1:4" x14ac:dyDescent="0.15">
      <c r="A3" s="1" t="s">
        <v>1</v>
      </c>
      <c r="C3" s="1">
        <v>150000</v>
      </c>
      <c r="D3" s="1">
        <v>165000</v>
      </c>
    </row>
    <row r="4" spans="1:4" x14ac:dyDescent="0.15">
      <c r="A4" s="1" t="s">
        <v>2</v>
      </c>
      <c r="C4" s="1">
        <v>67500</v>
      </c>
      <c r="D4" s="1">
        <v>74250</v>
      </c>
    </row>
    <row r="5" spans="1:4" x14ac:dyDescent="0.15">
      <c r="A5" s="1" t="s">
        <v>3</v>
      </c>
      <c r="C5" s="1">
        <v>82500</v>
      </c>
      <c r="D5" s="1">
        <v>90750</v>
      </c>
    </row>
    <row r="6" spans="1:4" x14ac:dyDescent="0.15">
      <c r="A6" s="1" t="s">
        <v>4</v>
      </c>
      <c r="C6" s="1">
        <v>16500</v>
      </c>
      <c r="D6" s="1">
        <v>18150</v>
      </c>
    </row>
    <row r="7" spans="1:4" x14ac:dyDescent="0.15">
      <c r="A7" s="1" t="s">
        <v>5</v>
      </c>
      <c r="C7" s="1">
        <v>66000</v>
      </c>
      <c r="D7" s="1">
        <v>72600</v>
      </c>
    </row>
    <row r="8" spans="1:4" x14ac:dyDescent="0.15">
      <c r="A8" s="1" t="s">
        <v>6</v>
      </c>
      <c r="C8" s="1">
        <v>6600</v>
      </c>
      <c r="D8" s="1">
        <v>7260</v>
      </c>
    </row>
    <row r="9" spans="1:4" x14ac:dyDescent="0.15">
      <c r="A9" s="1" t="s">
        <v>7</v>
      </c>
      <c r="C9" s="1">
        <v>1000</v>
      </c>
      <c r="D9" s="1">
        <v>1000</v>
      </c>
    </row>
    <row r="10" spans="1:4" x14ac:dyDescent="0.15">
      <c r="A10" s="1" t="s">
        <v>8</v>
      </c>
      <c r="C10" s="1">
        <v>58400</v>
      </c>
      <c r="D10" s="1">
        <v>64340</v>
      </c>
    </row>
    <row r="11" spans="1:4" x14ac:dyDescent="0.15">
      <c r="A11" s="1" t="s">
        <v>9</v>
      </c>
      <c r="C11" s="1">
        <v>17520</v>
      </c>
      <c r="D11" s="1">
        <v>19302</v>
      </c>
    </row>
    <row r="12" spans="1:4" x14ac:dyDescent="0.15">
      <c r="A12" s="1" t="s">
        <v>10</v>
      </c>
      <c r="C12" s="1">
        <v>40880</v>
      </c>
      <c r="D12" s="1">
        <v>45038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Basic Financial Analysis</vt:lpstr>
      <vt:lpstr>Advanced Financial Analysis</vt:lpstr>
      <vt:lpstr>Extra Data --&gt;</vt:lpstr>
      <vt:lpstr>Research</vt:lpstr>
      <vt:lpstr>'Advanced Financial Analysis'!Print_Area</vt:lpstr>
      <vt:lpstr>'Basic Financial Analysis'!Print_Area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Artem Ilin</cp:lastModifiedBy>
  <dcterms:created xsi:type="dcterms:W3CDTF">2018-08-09T17:25:34Z</dcterms:created>
  <dcterms:modified xsi:type="dcterms:W3CDTF">2023-12-03T17:42:21Z</dcterms:modified>
</cp:coreProperties>
</file>