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5\ЛБ542\"/>
    </mc:Choice>
  </mc:AlternateContent>
  <xr:revisionPtr revIDLastSave="0" documentId="13_ncr:1_{C301BCD3-7765-4C64-AD49-BD2BEC43F0CB}" xr6:coauthVersionLast="36" xr6:coauthVersionMax="36" xr10:uidLastSave="{00000000-0000-0000-0000-000000000000}"/>
  <bookViews>
    <workbookView xWindow="0" yWindow="0" windowWidth="17256" windowHeight="5556" xr2:uid="{4A829F06-FF4C-4BC4-A87E-84964FE08F0B}"/>
  </bookViews>
  <sheets>
    <sheet name="Лист1" sheetId="1" r:id="rId1"/>
    <sheet name="Из аппроксимаци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T10" i="1"/>
  <c r="P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1" i="1"/>
  <c r="P35" i="1"/>
  <c r="P36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I19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0" i="1"/>
  <c r="I11" i="1"/>
  <c r="I12" i="1"/>
  <c r="I13" i="1"/>
  <c r="I14" i="1"/>
  <c r="I15" i="1"/>
  <c r="I16" i="1"/>
  <c r="I17" i="1"/>
  <c r="I18" i="1"/>
  <c r="I2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7" i="1" l="1"/>
  <c r="E17" i="1" s="1"/>
  <c r="C20" i="1"/>
  <c r="O10" i="1"/>
  <c r="E14" i="1"/>
  <c r="O14" i="1" s="1"/>
  <c r="E15" i="1"/>
  <c r="F15" i="1" s="1"/>
  <c r="E16" i="1"/>
  <c r="O16" i="1" s="1"/>
  <c r="E22" i="1"/>
  <c r="O22" i="1" s="1"/>
  <c r="E23" i="1"/>
  <c r="F23" i="1" s="1"/>
  <c r="E24" i="1"/>
  <c r="O24" i="1" s="1"/>
  <c r="E30" i="1"/>
  <c r="O30" i="1" s="1"/>
  <c r="E31" i="1"/>
  <c r="F31" i="1" s="1"/>
  <c r="E32" i="1"/>
  <c r="O32" i="1" s="1"/>
  <c r="E10" i="1"/>
  <c r="F10" i="1" s="1"/>
  <c r="H7" i="1"/>
  <c r="E5" i="1"/>
  <c r="B5" i="1"/>
  <c r="N20" i="1" l="1"/>
  <c r="H20" i="1"/>
  <c r="O17" i="1"/>
  <c r="F17" i="1"/>
  <c r="E34" i="1"/>
  <c r="E26" i="1"/>
  <c r="E18" i="1"/>
  <c r="O31" i="1"/>
  <c r="O23" i="1"/>
  <c r="O15" i="1"/>
  <c r="E29" i="1"/>
  <c r="E21" i="1"/>
  <c r="E13" i="1"/>
  <c r="F32" i="1"/>
  <c r="F24" i="1"/>
  <c r="F16" i="1"/>
  <c r="E36" i="1"/>
  <c r="E28" i="1"/>
  <c r="E20" i="1"/>
  <c r="E12" i="1"/>
  <c r="E35" i="1"/>
  <c r="E27" i="1"/>
  <c r="E19" i="1"/>
  <c r="E11" i="1"/>
  <c r="F30" i="1"/>
  <c r="F22" i="1"/>
  <c r="F14" i="1"/>
  <c r="E33" i="1"/>
  <c r="E25" i="1"/>
  <c r="C13" i="1"/>
  <c r="C36" i="1"/>
  <c r="C12" i="1"/>
  <c r="C28" i="1"/>
  <c r="C11" i="1"/>
  <c r="C27" i="1"/>
  <c r="C26" i="1"/>
  <c r="C33" i="1"/>
  <c r="C35" i="1"/>
  <c r="C19" i="1"/>
  <c r="C34" i="1"/>
  <c r="C25" i="1"/>
  <c r="C32" i="1"/>
  <c r="C24" i="1"/>
  <c r="C16" i="1"/>
  <c r="C18" i="1"/>
  <c r="C17" i="1"/>
  <c r="H4" i="1"/>
  <c r="D28" i="1" s="1"/>
  <c r="C31" i="1"/>
  <c r="C23" i="1"/>
  <c r="C15" i="1"/>
  <c r="C30" i="1"/>
  <c r="C22" i="1"/>
  <c r="C14" i="1"/>
  <c r="C10" i="1"/>
  <c r="H10" i="1" s="1"/>
  <c r="C29" i="1"/>
  <c r="C21" i="1"/>
  <c r="N34" i="1" l="1"/>
  <c r="H34" i="1"/>
  <c r="N12" i="1"/>
  <c r="H12" i="1"/>
  <c r="H29" i="1"/>
  <c r="N29" i="1"/>
  <c r="H19" i="1"/>
  <c r="N19" i="1"/>
  <c r="N17" i="1"/>
  <c r="H17" i="1"/>
  <c r="H36" i="1"/>
  <c r="N36" i="1"/>
  <c r="N35" i="1"/>
  <c r="H35" i="1"/>
  <c r="N14" i="1"/>
  <c r="H14" i="1"/>
  <c r="N26" i="1"/>
  <c r="H26" i="1"/>
  <c r="N13" i="1"/>
  <c r="H13" i="1"/>
  <c r="N18" i="1"/>
  <c r="H18" i="1"/>
  <c r="N33" i="1"/>
  <c r="H33" i="1"/>
  <c r="N22" i="1"/>
  <c r="H22" i="1"/>
  <c r="N16" i="1"/>
  <c r="H16" i="1"/>
  <c r="H30" i="1"/>
  <c r="N30" i="1"/>
  <c r="H24" i="1"/>
  <c r="N24" i="1"/>
  <c r="N27" i="1"/>
  <c r="H27" i="1"/>
  <c r="H21" i="1"/>
  <c r="N21" i="1"/>
  <c r="N15" i="1"/>
  <c r="H15" i="1"/>
  <c r="H32" i="1"/>
  <c r="N32" i="1"/>
  <c r="N11" i="1"/>
  <c r="H11" i="1"/>
  <c r="H31" i="1"/>
  <c r="N31" i="1"/>
  <c r="H23" i="1"/>
  <c r="N23" i="1"/>
  <c r="N25" i="1"/>
  <c r="H25" i="1"/>
  <c r="H28" i="1"/>
  <c r="N28" i="1"/>
  <c r="F28" i="1"/>
  <c r="O28" i="1"/>
  <c r="F36" i="1"/>
  <c r="O36" i="1"/>
  <c r="O19" i="1"/>
  <c r="F19" i="1"/>
  <c r="O18" i="1"/>
  <c r="F18" i="1"/>
  <c r="F29" i="1"/>
  <c r="O29" i="1"/>
  <c r="F27" i="1"/>
  <c r="O27" i="1"/>
  <c r="O26" i="1"/>
  <c r="F26" i="1"/>
  <c r="F20" i="1"/>
  <c r="O20" i="1"/>
  <c r="O25" i="1"/>
  <c r="F25" i="1"/>
  <c r="O35" i="1"/>
  <c r="F35" i="1"/>
  <c r="F13" i="1"/>
  <c r="O13" i="1"/>
  <c r="O34" i="1"/>
  <c r="F34" i="1"/>
  <c r="F11" i="1"/>
  <c r="O11" i="1"/>
  <c r="O33" i="1"/>
  <c r="F33" i="1"/>
  <c r="F12" i="1"/>
  <c r="O12" i="1"/>
  <c r="O21" i="1"/>
  <c r="F21" i="1"/>
  <c r="D10" i="1"/>
  <c r="N10" i="1"/>
  <c r="D29" i="1"/>
  <c r="D24" i="1"/>
  <c r="D27" i="1"/>
  <c r="D22" i="1"/>
  <c r="D34" i="1"/>
  <c r="D13" i="1"/>
  <c r="D25" i="1"/>
  <c r="D30" i="1"/>
  <c r="D19" i="1"/>
  <c r="D20" i="1"/>
  <c r="D32" i="1"/>
  <c r="D18" i="1"/>
  <c r="D15" i="1"/>
  <c r="D35" i="1"/>
  <c r="D12" i="1"/>
  <c r="D11" i="1"/>
  <c r="D23" i="1"/>
  <c r="D33" i="1"/>
  <c r="D36" i="1"/>
  <c r="D17" i="1"/>
  <c r="D14" i="1"/>
  <c r="D21" i="1"/>
  <c r="D31" i="1"/>
  <c r="D16" i="1"/>
  <c r="D26" i="1"/>
</calcChain>
</file>

<file path=xl/sharedStrings.xml><?xml version="1.0" encoding="utf-8"?>
<sst xmlns="http://schemas.openxmlformats.org/spreadsheetml/2006/main" count="22" uniqueCount="18">
  <si>
    <t>пик 1</t>
  </si>
  <si>
    <t>пик 2</t>
  </si>
  <si>
    <t>I_0, A</t>
  </si>
  <si>
    <t>sigma I_0</t>
  </si>
  <si>
    <t>sigma k_1</t>
  </si>
  <si>
    <t>sigma k_2</t>
  </si>
  <si>
    <t>k_2, кэВ/A * с</t>
  </si>
  <si>
    <t>I,a</t>
  </si>
  <si>
    <t>N</t>
  </si>
  <si>
    <t>k_1, кэВ/A * c</t>
  </si>
  <si>
    <t>sigma p_1</t>
  </si>
  <si>
    <t>sigma p_2</t>
  </si>
  <si>
    <t>p_2, кэВ/c</t>
  </si>
  <si>
    <t>p_1, кэВ/c</t>
  </si>
  <si>
    <t>T_1</t>
  </si>
  <si>
    <t>T_2</t>
  </si>
  <si>
    <t>sqrt(N)/p^(3/2)</t>
  </si>
  <si>
    <t>N/I^3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</si>
</sst>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88C8-03FE-4A27-A7DB-1681F177F9B0}">
  <dimension ref="A3:T36"/>
  <sheetViews>
    <sheetView tabSelected="1" zoomScale="76" zoomScaleNormal="154" workbookViewId="0">
      <selection activeCell="G4" sqref="G4"/>
    </sheetView>
  </sheetViews>
  <sheetFormatPr defaultRowHeight="14.4" x14ac:dyDescent="0.3"/>
  <cols>
    <col min="3" max="4" width="11" customWidth="1"/>
    <col min="5" max="5" width="9.5546875" customWidth="1"/>
    <col min="6" max="6" width="10.44140625" customWidth="1"/>
    <col min="7" max="7" width="16.5546875" customWidth="1"/>
    <col min="8" max="8" width="16.109375" customWidth="1"/>
    <col min="9" max="9" width="12.6640625" customWidth="1"/>
    <col min="19" max="19" width="13.109375" customWidth="1"/>
    <col min="20" max="20" width="12.6640625" bestFit="1" customWidth="1"/>
  </cols>
  <sheetData>
    <row r="3" spans="1:20" x14ac:dyDescent="0.3">
      <c r="A3" s="3" t="s">
        <v>0</v>
      </c>
      <c r="B3" s="3"/>
      <c r="D3" s="3" t="s">
        <v>1</v>
      </c>
      <c r="E3" s="3"/>
      <c r="G3" s="1" t="s">
        <v>9</v>
      </c>
      <c r="H3" s="1" t="s">
        <v>4</v>
      </c>
    </row>
    <row r="4" spans="1:20" x14ac:dyDescent="0.3">
      <c r="A4" s="1" t="s">
        <v>2</v>
      </c>
      <c r="B4" s="1" t="s">
        <v>3</v>
      </c>
      <c r="D4" s="1" t="s">
        <v>2</v>
      </c>
      <c r="E4" s="1" t="s">
        <v>3</v>
      </c>
      <c r="G4">
        <f xml:space="preserve"> SQRT(((624+511)^2 - 511^2)) / A5</f>
        <v>326.92303077958627</v>
      </c>
      <c r="H4">
        <f xml:space="preserve"> G4/A5 * B5</f>
        <v>12.127789851500781</v>
      </c>
    </row>
    <row r="5" spans="1:20" x14ac:dyDescent="0.3">
      <c r="A5">
        <v>3.1</v>
      </c>
      <c r="B5">
        <f xml:space="preserve"> (3.23 - 3)/2</f>
        <v>0.11499999999999999</v>
      </c>
      <c r="D5">
        <v>3.8</v>
      </c>
      <c r="E5">
        <f xml:space="preserve"> (3.9 - 3.7)/2</f>
        <v>9.9999999999999867E-2</v>
      </c>
    </row>
    <row r="6" spans="1:20" x14ac:dyDescent="0.3">
      <c r="G6" s="1" t="s">
        <v>6</v>
      </c>
      <c r="H6" s="1" t="s">
        <v>5</v>
      </c>
    </row>
    <row r="7" spans="1:20" x14ac:dyDescent="0.3">
      <c r="G7">
        <f>SQRT(((624+511)^2 - 511^2))/D5</f>
        <v>266.70036721492568</v>
      </c>
      <c r="H7">
        <f xml:space="preserve"> G7/D5 * E5</f>
        <v>7.0184307161822455</v>
      </c>
    </row>
    <row r="9" spans="1:20" x14ac:dyDescent="0.3">
      <c r="A9" s="1" t="s">
        <v>7</v>
      </c>
      <c r="B9" s="1" t="s">
        <v>8</v>
      </c>
      <c r="C9" s="1" t="s">
        <v>13</v>
      </c>
      <c r="D9" s="1" t="s">
        <v>10</v>
      </c>
      <c r="E9" s="1" t="s">
        <v>12</v>
      </c>
      <c r="F9" s="1" t="s">
        <v>11</v>
      </c>
      <c r="G9" s="1" t="s">
        <v>8</v>
      </c>
      <c r="H9" s="1" t="s">
        <v>16</v>
      </c>
      <c r="I9" s="1" t="s">
        <v>16</v>
      </c>
      <c r="N9" s="1" t="s">
        <v>14</v>
      </c>
      <c r="O9" s="1" t="s">
        <v>15</v>
      </c>
      <c r="P9" s="1" t="s">
        <v>17</v>
      </c>
    </row>
    <row r="10" spans="1:20" x14ac:dyDescent="0.3">
      <c r="A10">
        <v>0</v>
      </c>
      <c r="B10">
        <v>256.89999999999998</v>
      </c>
      <c r="C10">
        <f>$G$4 * A10</f>
        <v>0</v>
      </c>
      <c r="D10">
        <f xml:space="preserve"> C10/$G$4 * $H$4</f>
        <v>0</v>
      </c>
      <c r="E10">
        <f xml:space="preserve"> $G$7 * A10</f>
        <v>0</v>
      </c>
      <c r="F10">
        <f xml:space="preserve"> E10/$G$7 * $H$7</f>
        <v>0</v>
      </c>
      <c r="G10">
        <f xml:space="preserve"> B10 - 256.9</f>
        <v>0</v>
      </c>
      <c r="H10" t="e">
        <f xml:space="preserve"> SQRT(G10)  / C10^(3/2)</f>
        <v>#DIV/0!</v>
      </c>
      <c r="I10" t="e">
        <f t="shared" ref="I10:I36" si="0" xml:space="preserve"> SQRT(G10)  / E10^(3/2)</f>
        <v>#DIV/0!</v>
      </c>
      <c r="N10" s="2">
        <f t="shared" ref="N10:N36" si="1" xml:space="preserve"> SQRT(C10^2 + 511*511) - 511</f>
        <v>0</v>
      </c>
      <c r="O10" s="2">
        <f t="shared" ref="O10:O36" si="2" xml:space="preserve"> SQRT(E10^2 + 511*511) - 511</f>
        <v>0</v>
      </c>
      <c r="T10">
        <f>SQRT( 913^2 + 511^2) - 511</f>
        <v>535.27434260809446</v>
      </c>
    </row>
    <row r="11" spans="1:20" x14ac:dyDescent="0.3">
      <c r="A11">
        <v>0.2</v>
      </c>
      <c r="B11">
        <v>266.89999999999998</v>
      </c>
      <c r="C11" s="2">
        <f t="shared" ref="C11:C36" si="3">$G$4 * A11</f>
        <v>65.384606155917254</v>
      </c>
      <c r="D11" s="2">
        <f t="shared" ref="D11:D36" si="4" xml:space="preserve"> C11/$G$4 * $H$4</f>
        <v>2.4255579703001562</v>
      </c>
      <c r="E11" s="2">
        <f t="shared" ref="E11:E36" si="5" xml:space="preserve"> $G$7 * A11</f>
        <v>53.340073442985137</v>
      </c>
      <c r="F11" s="2">
        <f t="shared" ref="F11:F36" si="6" xml:space="preserve"> E11/$G$7 * $H$7</f>
        <v>1.4036861432364491</v>
      </c>
      <c r="G11">
        <f t="shared" ref="G11:G36" si="7" xml:space="preserve"> B11 - 256.9</f>
        <v>10</v>
      </c>
      <c r="H11">
        <f xml:space="preserve"> SQRT(G11)  / C11^(3/2)</f>
        <v>5.9811780635979214E-3</v>
      </c>
      <c r="I11">
        <f t="shared" si="0"/>
        <v>8.1174493228421008E-3</v>
      </c>
      <c r="M11">
        <f>O11/E11 * F11</f>
        <v>7.3062498124374306E-2</v>
      </c>
      <c r="N11" s="2">
        <f xml:space="preserve"> SQRT(C11^2 + 511*511) - 511</f>
        <v>4.1661350692263568</v>
      </c>
      <c r="O11" s="2">
        <f t="shared" si="2"/>
        <v>2.7763749287262272</v>
      </c>
      <c r="P11">
        <f>G11/A11^3</f>
        <v>1249.9999999999998</v>
      </c>
    </row>
    <row r="12" spans="1:20" x14ac:dyDescent="0.3">
      <c r="A12">
        <v>0.6</v>
      </c>
      <c r="B12">
        <v>284.89999999999998</v>
      </c>
      <c r="C12" s="2">
        <f t="shared" si="3"/>
        <v>196.15381846775176</v>
      </c>
      <c r="D12" s="2">
        <f t="shared" si="4"/>
        <v>7.2766739109004686</v>
      </c>
      <c r="E12" s="2">
        <f t="shared" si="5"/>
        <v>160.02022032895539</v>
      </c>
      <c r="F12" s="2">
        <f t="shared" si="6"/>
        <v>4.2110584297093467</v>
      </c>
      <c r="G12">
        <f t="shared" si="7"/>
        <v>28</v>
      </c>
      <c r="H12">
        <f t="shared" ref="H12:H36" si="8" xml:space="preserve"> SQRT(G12)  / C12^(3/2)</f>
        <v>1.9261223267920289E-3</v>
      </c>
      <c r="I12">
        <f t="shared" si="0"/>
        <v>2.6140670301201159E-3</v>
      </c>
      <c r="M12">
        <f t="shared" ref="M12:M36" si="9">O12/E12 * F12</f>
        <v>0.64393139656354559</v>
      </c>
      <c r="N12" s="2">
        <f t="shared" si="1"/>
        <v>36.354839660233324</v>
      </c>
      <c r="O12" s="2">
        <f t="shared" si="2"/>
        <v>24.469393069414764</v>
      </c>
      <c r="P12">
        <f>G12/A12^3</f>
        <v>129.62962962962962</v>
      </c>
    </row>
    <row r="13" spans="1:20" x14ac:dyDescent="0.3">
      <c r="A13">
        <v>0.8</v>
      </c>
      <c r="B13">
        <v>311.89999999999998</v>
      </c>
      <c r="C13" s="2">
        <f t="shared" si="3"/>
        <v>261.53842462366902</v>
      </c>
      <c r="D13" s="2">
        <f t="shared" si="4"/>
        <v>9.7022318812006247</v>
      </c>
      <c r="E13" s="2">
        <f t="shared" si="5"/>
        <v>213.36029377194055</v>
      </c>
      <c r="F13" s="2">
        <f t="shared" si="6"/>
        <v>5.6147445729457965</v>
      </c>
      <c r="G13">
        <f t="shared" si="7"/>
        <v>55</v>
      </c>
      <c r="H13">
        <f t="shared" si="8"/>
        <v>1.7533882407381168E-3</v>
      </c>
      <c r="I13">
        <f t="shared" si="0"/>
        <v>2.3796382645891673E-3</v>
      </c>
      <c r="M13">
        <f t="shared" si="9"/>
        <v>1.125108172544899</v>
      </c>
      <c r="N13" s="2">
        <f t="shared" si="1"/>
        <v>63.04124203286176</v>
      </c>
      <c r="O13" s="2">
        <f t="shared" si="2"/>
        <v>42.754110556706223</v>
      </c>
      <c r="P13">
        <f>G13/A13^3</f>
        <v>107.42187499999997</v>
      </c>
    </row>
    <row r="14" spans="1:20" x14ac:dyDescent="0.3">
      <c r="A14">
        <v>1</v>
      </c>
      <c r="B14">
        <v>499.9</v>
      </c>
      <c r="C14" s="2">
        <f t="shared" si="3"/>
        <v>326.92303077958627</v>
      </c>
      <c r="D14" s="2">
        <f t="shared" si="4"/>
        <v>12.127789851500781</v>
      </c>
      <c r="E14" s="2">
        <f t="shared" si="5"/>
        <v>266.70036721492568</v>
      </c>
      <c r="F14" s="2">
        <f t="shared" si="6"/>
        <v>7.0184307161822455</v>
      </c>
      <c r="G14">
        <f t="shared" si="7"/>
        <v>243</v>
      </c>
      <c r="H14">
        <f t="shared" si="8"/>
        <v>2.6371501769777181E-3</v>
      </c>
      <c r="I14">
        <f t="shared" si="0"/>
        <v>3.5790495936955206E-3</v>
      </c>
      <c r="M14">
        <f t="shared" si="9"/>
        <v>1.7213522622935431</v>
      </c>
      <c r="N14" s="2">
        <f t="shared" si="1"/>
        <v>95.629761925765024</v>
      </c>
      <c r="O14" s="2">
        <f t="shared" si="2"/>
        <v>65.411385967154729</v>
      </c>
      <c r="P14">
        <f>G14/A14^3</f>
        <v>243</v>
      </c>
    </row>
    <row r="15" spans="1:20" x14ac:dyDescent="0.3">
      <c r="A15">
        <v>1.2</v>
      </c>
      <c r="B15">
        <v>713.8</v>
      </c>
      <c r="C15" s="2">
        <f t="shared" si="3"/>
        <v>392.30763693550352</v>
      </c>
      <c r="D15" s="2">
        <f t="shared" si="4"/>
        <v>14.553347821800937</v>
      </c>
      <c r="E15" s="2">
        <f t="shared" si="5"/>
        <v>320.04044065791078</v>
      </c>
      <c r="F15" s="2">
        <f t="shared" si="6"/>
        <v>8.4221168594186935</v>
      </c>
      <c r="G15">
        <f t="shared" si="7"/>
        <v>456.9</v>
      </c>
      <c r="H15">
        <f t="shared" si="8"/>
        <v>2.7508723322579383E-3</v>
      </c>
      <c r="I15">
        <f t="shared" si="0"/>
        <v>3.7333893947440631E-3</v>
      </c>
      <c r="M15">
        <f t="shared" si="9"/>
        <v>2.4196971502881564</v>
      </c>
      <c r="N15" s="2">
        <f t="shared" si="1"/>
        <v>133.22533479980348</v>
      </c>
      <c r="O15" s="2">
        <f t="shared" si="2"/>
        <v>91.948491710950066</v>
      </c>
      <c r="P15">
        <f>G15/A15^3</f>
        <v>264.40972222222223</v>
      </c>
    </row>
    <row r="16" spans="1:20" x14ac:dyDescent="0.3">
      <c r="A16">
        <v>1.4</v>
      </c>
      <c r="B16">
        <v>887.7</v>
      </c>
      <c r="C16" s="2">
        <f t="shared" si="3"/>
        <v>457.69224309142072</v>
      </c>
      <c r="D16" s="2">
        <f t="shared" si="4"/>
        <v>16.978905792101092</v>
      </c>
      <c r="E16" s="2">
        <f t="shared" si="5"/>
        <v>373.38051410089594</v>
      </c>
      <c r="F16" s="2">
        <f t="shared" si="6"/>
        <v>9.8258030026551424</v>
      </c>
      <c r="G16">
        <f t="shared" si="7"/>
        <v>630.80000000000007</v>
      </c>
      <c r="H16">
        <f t="shared" si="8"/>
        <v>2.5649890423532704E-3</v>
      </c>
      <c r="I16">
        <f t="shared" si="0"/>
        <v>3.4811149816233997E-3</v>
      </c>
      <c r="M16">
        <f t="shared" si="9"/>
        <v>3.2073042595649732</v>
      </c>
      <c r="N16" s="2">
        <f t="shared" si="1"/>
        <v>175.0052400572871</v>
      </c>
      <c r="O16" s="2">
        <f t="shared" si="2"/>
        <v>121.87756186346917</v>
      </c>
      <c r="P16">
        <f>G16/A16^3</f>
        <v>229.88338192419832</v>
      </c>
    </row>
    <row r="17" spans="1:16" x14ac:dyDescent="0.3">
      <c r="A17">
        <v>1.6</v>
      </c>
      <c r="B17">
        <v>963.7</v>
      </c>
      <c r="C17" s="2">
        <f t="shared" si="3"/>
        <v>523.07684924733803</v>
      </c>
      <c r="D17" s="2">
        <f t="shared" si="4"/>
        <v>19.404463762401249</v>
      </c>
      <c r="E17" s="2">
        <f t="shared" si="5"/>
        <v>426.72058754388109</v>
      </c>
      <c r="F17" s="2">
        <f t="shared" si="6"/>
        <v>11.229489145891593</v>
      </c>
      <c r="G17">
        <f t="shared" si="7"/>
        <v>706.80000000000007</v>
      </c>
      <c r="H17">
        <f t="shared" si="8"/>
        <v>2.2222863657042789E-3</v>
      </c>
      <c r="I17">
        <f t="shared" si="0"/>
        <v>3.0160106859610965E-3</v>
      </c>
      <c r="M17">
        <f t="shared" si="9"/>
        <v>4.0721391042524333</v>
      </c>
      <c r="N17" s="2">
        <f t="shared" si="1"/>
        <v>220.25261723875042</v>
      </c>
      <c r="O17" s="2">
        <f t="shared" si="2"/>
        <v>154.74128596159267</v>
      </c>
      <c r="P17">
        <f>G17/A17^3</f>
        <v>172.55859374999997</v>
      </c>
    </row>
    <row r="18" spans="1:16" x14ac:dyDescent="0.3">
      <c r="A18">
        <v>1.8</v>
      </c>
      <c r="B18">
        <v>1035.7</v>
      </c>
      <c r="C18" s="2">
        <f t="shared" si="3"/>
        <v>588.46145540325529</v>
      </c>
      <c r="D18" s="2">
        <f t="shared" si="4"/>
        <v>21.830021732701407</v>
      </c>
      <c r="E18" s="2">
        <f t="shared" si="5"/>
        <v>480.06066098686625</v>
      </c>
      <c r="F18" s="2">
        <f t="shared" si="6"/>
        <v>12.633175289128042</v>
      </c>
      <c r="G18">
        <f t="shared" si="7"/>
        <v>778.80000000000007</v>
      </c>
      <c r="H18">
        <f t="shared" si="8"/>
        <v>1.9549512819532098E-3</v>
      </c>
      <c r="I18">
        <f t="shared" si="0"/>
        <v>2.6531926973487226E-3</v>
      </c>
      <c r="M18">
        <f t="shared" si="9"/>
        <v>5.0033452599234822</v>
      </c>
      <c r="N18" s="2">
        <f t="shared" si="1"/>
        <v>268.36376904197789</v>
      </c>
      <c r="O18" s="2">
        <f t="shared" si="2"/>
        <v>190.12711987709258</v>
      </c>
      <c r="P18">
        <f>G18/A18^3</f>
        <v>133.53909465020575</v>
      </c>
    </row>
    <row r="19" spans="1:16" x14ac:dyDescent="0.3">
      <c r="A19">
        <v>2</v>
      </c>
      <c r="B19">
        <v>947.7</v>
      </c>
      <c r="C19" s="2">
        <f t="shared" si="3"/>
        <v>653.84606155917254</v>
      </c>
      <c r="D19" s="2">
        <f t="shared" si="4"/>
        <v>24.255579703001562</v>
      </c>
      <c r="E19" s="2">
        <f t="shared" si="5"/>
        <v>533.40073442985135</v>
      </c>
      <c r="F19" s="2">
        <f t="shared" si="6"/>
        <v>14.036861432364491</v>
      </c>
      <c r="G19">
        <f t="shared" si="7"/>
        <v>690.80000000000007</v>
      </c>
      <c r="H19">
        <f t="shared" si="8"/>
        <v>1.5720374805475736E-3</v>
      </c>
      <c r="I19">
        <f xml:space="preserve"> SQRT(G19)  / E19^(3/2)</f>
        <v>2.1335152450347016E-3</v>
      </c>
      <c r="M19">
        <f t="shared" si="9"/>
        <v>5.9913865885390436</v>
      </c>
      <c r="N19" s="2">
        <f t="shared" si="1"/>
        <v>318.8407511182138</v>
      </c>
      <c r="O19" s="2">
        <f t="shared" si="2"/>
        <v>227.67269036448397</v>
      </c>
      <c r="P19">
        <f>G19/A19^3</f>
        <v>86.350000000000009</v>
      </c>
    </row>
    <row r="20" spans="1:16" x14ac:dyDescent="0.3">
      <c r="A20">
        <v>2.2000000000000002</v>
      </c>
      <c r="B20">
        <v>813.8</v>
      </c>
      <c r="C20" s="2">
        <f t="shared" si="3"/>
        <v>719.23066771508991</v>
      </c>
      <c r="D20" s="2">
        <f t="shared" si="4"/>
        <v>26.68113767330172</v>
      </c>
      <c r="E20" s="2">
        <f t="shared" si="5"/>
        <v>586.74080787283651</v>
      </c>
      <c r="F20" s="2">
        <f t="shared" si="6"/>
        <v>15.440547575600942</v>
      </c>
      <c r="G20">
        <f t="shared" si="7"/>
        <v>556.9</v>
      </c>
      <c r="H20">
        <f xml:space="preserve"> SQRT(G20)  / C20^(3/2)</f>
        <v>1.2234502472186588E-3</v>
      </c>
      <c r="I20">
        <f xml:space="preserve"> SQRT(G20)  / E20^(3/2)</f>
        <v>1.6604246312710551E-3</v>
      </c>
      <c r="M20">
        <f t="shared" si="9"/>
        <v>7.0280369933932558</v>
      </c>
      <c r="N20" s="2">
        <f t="shared" si="1"/>
        <v>371.27759428758816</v>
      </c>
      <c r="O20" s="2">
        <f t="shared" si="2"/>
        <v>267.06540574894404</v>
      </c>
      <c r="P20">
        <f>G20/A20^3</f>
        <v>52.300901577761067</v>
      </c>
    </row>
    <row r="21" spans="1:16" x14ac:dyDescent="0.3">
      <c r="A21">
        <v>2.4</v>
      </c>
      <c r="B21">
        <v>736.8</v>
      </c>
      <c r="C21" s="2">
        <f t="shared" si="3"/>
        <v>784.61527387100705</v>
      </c>
      <c r="D21" s="2">
        <f t="shared" si="4"/>
        <v>29.106695643601874</v>
      </c>
      <c r="E21" s="2">
        <f t="shared" si="5"/>
        <v>640.08088131582156</v>
      </c>
      <c r="F21" s="2">
        <f t="shared" si="6"/>
        <v>16.844233718837387</v>
      </c>
      <c r="G21">
        <f t="shared" si="7"/>
        <v>479.9</v>
      </c>
      <c r="H21">
        <f t="shared" si="8"/>
        <v>9.9675916529382447E-4</v>
      </c>
      <c r="I21">
        <f t="shared" si="0"/>
        <v>1.3527672851932889E-3</v>
      </c>
      <c r="M21">
        <f t="shared" si="9"/>
        <v>8.1062838686717775</v>
      </c>
      <c r="N21" s="2">
        <f t="shared" si="1"/>
        <v>425.34509022671523</v>
      </c>
      <c r="O21" s="2">
        <f t="shared" si="2"/>
        <v>308.03878700952794</v>
      </c>
      <c r="P21">
        <f>G21/A21^3</f>
        <v>34.714988425925924</v>
      </c>
    </row>
    <row r="22" spans="1:16" x14ac:dyDescent="0.3">
      <c r="A22">
        <v>2.6</v>
      </c>
      <c r="B22">
        <v>582.79999999999995</v>
      </c>
      <c r="C22" s="2">
        <f t="shared" si="3"/>
        <v>849.9998800269243</v>
      </c>
      <c r="D22" s="2">
        <f t="shared" si="4"/>
        <v>31.532253613902032</v>
      </c>
      <c r="E22" s="2">
        <f t="shared" si="5"/>
        <v>693.42095475880683</v>
      </c>
      <c r="F22" s="2">
        <f t="shared" si="6"/>
        <v>18.247919862073839</v>
      </c>
      <c r="G22">
        <f t="shared" si="7"/>
        <v>325.89999999999998</v>
      </c>
      <c r="H22">
        <f t="shared" si="8"/>
        <v>7.2847371090648926E-4</v>
      </c>
      <c r="I22">
        <f t="shared" si="0"/>
        <v>9.8865948621316307E-4</v>
      </c>
      <c r="M22">
        <f t="shared" si="9"/>
        <v>9.2201920287221277</v>
      </c>
      <c r="N22" s="2">
        <f t="shared" si="1"/>
        <v>480.77658575194528</v>
      </c>
      <c r="O22" s="2">
        <f t="shared" si="2"/>
        <v>350.36729709144129</v>
      </c>
      <c r="P22">
        <f>G22/A22^3</f>
        <v>18.542330450614468</v>
      </c>
    </row>
    <row r="23" spans="1:16" x14ac:dyDescent="0.3">
      <c r="A23">
        <v>2.8</v>
      </c>
      <c r="B23">
        <v>450.9</v>
      </c>
      <c r="C23" s="2">
        <f t="shared" si="3"/>
        <v>915.38448618284144</v>
      </c>
      <c r="D23" s="2">
        <f t="shared" si="4"/>
        <v>33.957811584202183</v>
      </c>
      <c r="E23" s="2">
        <f t="shared" si="5"/>
        <v>746.76102820179187</v>
      </c>
      <c r="F23" s="2">
        <f t="shared" si="6"/>
        <v>19.651606005310285</v>
      </c>
      <c r="G23">
        <f t="shared" si="7"/>
        <v>194</v>
      </c>
      <c r="H23">
        <f t="shared" si="8"/>
        <v>5.0291610491529364E-4</v>
      </c>
      <c r="I23">
        <f t="shared" si="0"/>
        <v>6.8254045472027254E-4</v>
      </c>
      <c r="M23">
        <f t="shared" si="9"/>
        <v>10.364757398358602</v>
      </c>
      <c r="N23" s="2">
        <f t="shared" si="1"/>
        <v>537.35573997771598</v>
      </c>
      <c r="O23" s="2">
        <f t="shared" si="2"/>
        <v>393.86078113762744</v>
      </c>
      <c r="P23">
        <f>G23/A23^3</f>
        <v>8.8374635568513149</v>
      </c>
    </row>
    <row r="24" spans="1:16" x14ac:dyDescent="0.3">
      <c r="A24">
        <v>3</v>
      </c>
      <c r="B24">
        <v>516.9</v>
      </c>
      <c r="C24" s="2">
        <f t="shared" si="3"/>
        <v>980.76909233875881</v>
      </c>
      <c r="D24" s="2">
        <f t="shared" si="4"/>
        <v>36.383369554502345</v>
      </c>
      <c r="E24" s="2">
        <f t="shared" si="5"/>
        <v>800.10110164477703</v>
      </c>
      <c r="F24" s="2">
        <f t="shared" si="6"/>
        <v>21.055292148546737</v>
      </c>
      <c r="G24">
        <f t="shared" si="7"/>
        <v>260</v>
      </c>
      <c r="H24">
        <f t="shared" si="8"/>
        <v>5.2497245550038173E-4</v>
      </c>
      <c r="I24">
        <f t="shared" si="0"/>
        <v>7.1247457576089962E-4</v>
      </c>
      <c r="M24">
        <f t="shared" si="9"/>
        <v>11.535766788767969</v>
      </c>
      <c r="N24" s="2">
        <f t="shared" si="1"/>
        <v>594.90642121609585</v>
      </c>
      <c r="O24" s="2">
        <f t="shared" si="2"/>
        <v>438.35913797318335</v>
      </c>
      <c r="P24">
        <f>G24/A24^3</f>
        <v>9.6296296296296298</v>
      </c>
    </row>
    <row r="25" spans="1:16" x14ac:dyDescent="0.3">
      <c r="A25">
        <v>3.11</v>
      </c>
      <c r="B25">
        <v>626.79999999999995</v>
      </c>
      <c r="C25" s="2">
        <f t="shared" si="3"/>
        <v>1016.7306257245133</v>
      </c>
      <c r="D25" s="2">
        <f t="shared" si="4"/>
        <v>37.717426438167429</v>
      </c>
      <c r="E25" s="2">
        <f t="shared" si="5"/>
        <v>829.43814203841885</v>
      </c>
      <c r="F25" s="2">
        <f t="shared" si="6"/>
        <v>21.827319527326782</v>
      </c>
      <c r="G25">
        <f t="shared" si="7"/>
        <v>369.9</v>
      </c>
      <c r="H25">
        <f t="shared" si="8"/>
        <v>5.9324393571838475E-4</v>
      </c>
      <c r="I25">
        <f t="shared" si="0"/>
        <v>8.0513028254179696E-4</v>
      </c>
      <c r="M25">
        <f t="shared" si="9"/>
        <v>12.189784213347801</v>
      </c>
      <c r="N25" s="2">
        <f t="shared" si="1"/>
        <v>626.92010496614398</v>
      </c>
      <c r="O25" s="2">
        <f t="shared" si="2"/>
        <v>463.21180010721707</v>
      </c>
      <c r="P25">
        <f>G25/A25^3</f>
        <v>12.297113010867504</v>
      </c>
    </row>
    <row r="26" spans="1:16" x14ac:dyDescent="0.3">
      <c r="A26">
        <v>3.2</v>
      </c>
      <c r="B26">
        <v>630.79999999999995</v>
      </c>
      <c r="C26" s="2">
        <f t="shared" si="3"/>
        <v>1046.1536984946761</v>
      </c>
      <c r="D26" s="2">
        <f t="shared" si="4"/>
        <v>38.808927524802499</v>
      </c>
      <c r="E26" s="2">
        <f t="shared" si="5"/>
        <v>853.44117508776219</v>
      </c>
      <c r="F26" s="2">
        <f t="shared" si="6"/>
        <v>22.458978291783186</v>
      </c>
      <c r="G26">
        <f t="shared" si="7"/>
        <v>373.9</v>
      </c>
      <c r="H26">
        <f t="shared" si="8"/>
        <v>5.7145822833092974E-4</v>
      </c>
      <c r="I26">
        <f t="shared" si="0"/>
        <v>7.75563469148256E-4</v>
      </c>
      <c r="M26">
        <f t="shared" si="9"/>
        <v>12.729671582781117</v>
      </c>
      <c r="N26" s="2">
        <f t="shared" si="1"/>
        <v>653.28457040110675</v>
      </c>
      <c r="O26" s="2">
        <f t="shared" si="2"/>
        <v>483.72752014568312</v>
      </c>
      <c r="P26">
        <f>G26/A26^3</f>
        <v>11.410522460937496</v>
      </c>
    </row>
    <row r="27" spans="1:16" x14ac:dyDescent="0.3">
      <c r="A27">
        <v>3.21</v>
      </c>
      <c r="B27">
        <v>600.79999999999995</v>
      </c>
      <c r="C27" s="2">
        <f t="shared" si="3"/>
        <v>1049.4229288024719</v>
      </c>
      <c r="D27" s="2">
        <f t="shared" si="4"/>
        <v>38.93020542331751</v>
      </c>
      <c r="E27" s="2">
        <f t="shared" si="5"/>
        <v>856.10817875991143</v>
      </c>
      <c r="F27" s="2">
        <f t="shared" si="6"/>
        <v>22.529162598945007</v>
      </c>
      <c r="G27">
        <f t="shared" si="7"/>
        <v>343.9</v>
      </c>
      <c r="H27">
        <f t="shared" si="8"/>
        <v>5.4549435995693068E-4</v>
      </c>
      <c r="I27">
        <f t="shared" si="0"/>
        <v>7.4032619924760043E-4</v>
      </c>
      <c r="M27">
        <f t="shared" si="9"/>
        <v>12.789912018452272</v>
      </c>
      <c r="N27" s="2">
        <f t="shared" si="1"/>
        <v>656.22297933872005</v>
      </c>
      <c r="O27" s="2">
        <f t="shared" si="2"/>
        <v>486.016656701187</v>
      </c>
      <c r="P27">
        <f>G27/A27^3</f>
        <v>10.397216291213482</v>
      </c>
    </row>
    <row r="28" spans="1:16" x14ac:dyDescent="0.3">
      <c r="A28">
        <v>3.23</v>
      </c>
      <c r="B28">
        <v>505.9</v>
      </c>
      <c r="C28" s="2">
        <f t="shared" si="3"/>
        <v>1055.9613894180636</v>
      </c>
      <c r="D28" s="2">
        <f t="shared" si="4"/>
        <v>39.172761220347525</v>
      </c>
      <c r="E28" s="2">
        <f t="shared" si="5"/>
        <v>861.4421861042099</v>
      </c>
      <c r="F28" s="2">
        <f t="shared" si="6"/>
        <v>22.669531213268652</v>
      </c>
      <c r="G28">
        <f t="shared" si="7"/>
        <v>249</v>
      </c>
      <c r="H28">
        <f t="shared" si="8"/>
        <v>4.5986209698603721E-4</v>
      </c>
      <c r="I28">
        <f t="shared" si="0"/>
        <v>6.241090347232633E-4</v>
      </c>
      <c r="M28">
        <f t="shared" si="9"/>
        <v>12.910540503611434</v>
      </c>
      <c r="N28" s="2">
        <f t="shared" si="1"/>
        <v>662.10504897972692</v>
      </c>
      <c r="O28" s="2">
        <f t="shared" si="2"/>
        <v>490.60053913723516</v>
      </c>
      <c r="P28">
        <f>G28/A28^3</f>
        <v>7.38910401534892</v>
      </c>
    </row>
    <row r="29" spans="1:16" x14ac:dyDescent="0.3">
      <c r="A29">
        <v>3.25</v>
      </c>
      <c r="B29">
        <v>411.9</v>
      </c>
      <c r="C29" s="2">
        <f t="shared" si="3"/>
        <v>1062.4998500336553</v>
      </c>
      <c r="D29" s="2">
        <f t="shared" si="4"/>
        <v>39.415317017377539</v>
      </c>
      <c r="E29" s="2">
        <f t="shared" si="5"/>
        <v>866.77619344850848</v>
      </c>
      <c r="F29" s="2">
        <f t="shared" si="6"/>
        <v>22.809899827592297</v>
      </c>
      <c r="G29">
        <f t="shared" si="7"/>
        <v>155</v>
      </c>
      <c r="H29">
        <f t="shared" si="8"/>
        <v>3.5947817893395982E-4</v>
      </c>
      <c r="I29">
        <f t="shared" si="0"/>
        <v>4.8787143086802883E-4</v>
      </c>
      <c r="M29">
        <f t="shared" si="9"/>
        <v>13.031363565134304</v>
      </c>
      <c r="N29" s="2">
        <f t="shared" si="1"/>
        <v>667.99403362423345</v>
      </c>
      <c r="O29" s="2">
        <f t="shared" si="2"/>
        <v>495.19181547510425</v>
      </c>
      <c r="P29">
        <f>G29/A29^3</f>
        <v>4.5152480655439238</v>
      </c>
    </row>
    <row r="30" spans="1:16" x14ac:dyDescent="0.3">
      <c r="A30">
        <v>3.3</v>
      </c>
      <c r="B30">
        <v>369.8</v>
      </c>
      <c r="C30" s="2">
        <f t="shared" si="3"/>
        <v>1078.8460015726346</v>
      </c>
      <c r="D30" s="2">
        <f t="shared" si="4"/>
        <v>40.021706509952573</v>
      </c>
      <c r="E30" s="2">
        <f t="shared" si="5"/>
        <v>880.11121180925466</v>
      </c>
      <c r="F30" s="2">
        <f t="shared" si="6"/>
        <v>23.160821363401407</v>
      </c>
      <c r="G30">
        <f t="shared" si="7"/>
        <v>112.90000000000003</v>
      </c>
      <c r="H30">
        <f t="shared" si="8"/>
        <v>2.9985257759686034E-4</v>
      </c>
      <c r="I30">
        <f t="shared" si="0"/>
        <v>4.0694961378593699E-4</v>
      </c>
      <c r="M30">
        <f t="shared" si="9"/>
        <v>13.334255198117942</v>
      </c>
      <c r="N30" s="2">
        <f t="shared" si="1"/>
        <v>682.74607647910648</v>
      </c>
      <c r="O30" s="2">
        <f t="shared" si="2"/>
        <v>506.70169752848244</v>
      </c>
      <c r="P30">
        <f>G30/A30^3</f>
        <v>3.141608926732895</v>
      </c>
    </row>
    <row r="31" spans="1:16" x14ac:dyDescent="0.3">
      <c r="A31">
        <v>3.4</v>
      </c>
      <c r="B31">
        <v>258.89999999999998</v>
      </c>
      <c r="C31" s="2">
        <f t="shared" si="3"/>
        <v>1111.5383046505933</v>
      </c>
      <c r="D31" s="2">
        <f t="shared" si="4"/>
        <v>41.234485495102653</v>
      </c>
      <c r="E31" s="2">
        <f t="shared" si="5"/>
        <v>906.78124853074723</v>
      </c>
      <c r="F31" s="2">
        <f t="shared" si="6"/>
        <v>23.862664435019635</v>
      </c>
      <c r="G31">
        <f t="shared" si="7"/>
        <v>2</v>
      </c>
      <c r="H31">
        <f t="shared" si="8"/>
        <v>3.8161755753858891E-5</v>
      </c>
      <c r="I31">
        <f t="shared" si="0"/>
        <v>5.1791823468349403E-5</v>
      </c>
      <c r="M31">
        <f t="shared" si="9"/>
        <v>13.943478068055272</v>
      </c>
      <c r="N31" s="2">
        <f t="shared" si="1"/>
        <v>712.37173528961148</v>
      </c>
      <c r="O31" s="2">
        <f t="shared" si="2"/>
        <v>529.85216658610102</v>
      </c>
      <c r="P31">
        <f>G31/A31^3</f>
        <v>5.0885406065540408E-2</v>
      </c>
    </row>
    <row r="32" spans="1:16" x14ac:dyDescent="0.3">
      <c r="A32">
        <v>3.65</v>
      </c>
      <c r="B32">
        <v>262.89999999999998</v>
      </c>
      <c r="C32" s="2">
        <f t="shared" si="3"/>
        <v>1193.2690623454898</v>
      </c>
      <c r="D32" s="2">
        <f t="shared" si="4"/>
        <v>44.266432957977848</v>
      </c>
      <c r="E32" s="2">
        <f t="shared" si="5"/>
        <v>973.45634033447868</v>
      </c>
      <c r="F32" s="2">
        <f t="shared" si="6"/>
        <v>25.617272114065194</v>
      </c>
      <c r="G32">
        <f t="shared" si="7"/>
        <v>6</v>
      </c>
      <c r="H32">
        <f t="shared" si="8"/>
        <v>5.9424844483330167E-5</v>
      </c>
      <c r="I32">
        <f t="shared" si="0"/>
        <v>8.064935677922878E-5</v>
      </c>
      <c r="M32">
        <f t="shared" si="9"/>
        <v>15.484903318608362</v>
      </c>
      <c r="N32" s="2">
        <f t="shared" si="1"/>
        <v>787.08014203703328</v>
      </c>
      <c r="O32" s="2">
        <f t="shared" si="2"/>
        <v>588.42632610711848</v>
      </c>
      <c r="P32">
        <f>G32/A32^3</f>
        <v>0.12338792392106258</v>
      </c>
    </row>
    <row r="33" spans="1:16" x14ac:dyDescent="0.3">
      <c r="A33">
        <v>3.7</v>
      </c>
      <c r="B33">
        <v>302.89999999999998</v>
      </c>
      <c r="C33" s="2">
        <f t="shared" si="3"/>
        <v>1209.6152138844693</v>
      </c>
      <c r="D33" s="2">
        <f t="shared" si="4"/>
        <v>44.872822450552889</v>
      </c>
      <c r="E33" s="2">
        <f t="shared" si="5"/>
        <v>986.79135869522509</v>
      </c>
      <c r="F33" s="2">
        <f t="shared" si="6"/>
        <v>25.968193649874308</v>
      </c>
      <c r="G33">
        <f t="shared" si="7"/>
        <v>46</v>
      </c>
      <c r="H33">
        <f t="shared" si="8"/>
        <v>1.6121596792369823E-4</v>
      </c>
      <c r="I33">
        <f t="shared" si="0"/>
        <v>2.1879677142839428E-4</v>
      </c>
      <c r="M33">
        <f t="shared" si="9"/>
        <v>15.796071850038876</v>
      </c>
      <c r="N33" s="2">
        <f t="shared" si="1"/>
        <v>802.12222038193022</v>
      </c>
      <c r="O33" s="2">
        <f t="shared" si="2"/>
        <v>600.25073030147814</v>
      </c>
      <c r="P33">
        <f>G33/A33^3</f>
        <v>0.90813969557578023</v>
      </c>
    </row>
    <row r="34" spans="1:16" x14ac:dyDescent="0.3">
      <c r="A34">
        <v>3.8</v>
      </c>
      <c r="B34">
        <v>338.9</v>
      </c>
      <c r="C34" s="2">
        <f t="shared" si="3"/>
        <v>1242.3075169624278</v>
      </c>
      <c r="D34" s="2">
        <f t="shared" si="4"/>
        <v>46.085601435702962</v>
      </c>
      <c r="E34" s="2">
        <f t="shared" si="5"/>
        <v>1013.4613954167176</v>
      </c>
      <c r="F34" s="2">
        <f t="shared" si="6"/>
        <v>26.670036721492533</v>
      </c>
      <c r="G34">
        <f t="shared" si="7"/>
        <v>82</v>
      </c>
      <c r="H34">
        <f t="shared" si="8"/>
        <v>2.0680605806630762E-4</v>
      </c>
      <c r="I34">
        <f t="shared" si="0"/>
        <v>2.8067007505209833E-4</v>
      </c>
      <c r="M34">
        <f t="shared" si="9"/>
        <v>16.421052631578931</v>
      </c>
      <c r="N34" s="2">
        <f t="shared" si="1"/>
        <v>832.29779524175251</v>
      </c>
      <c r="O34" s="2">
        <f t="shared" si="2"/>
        <v>624.00000000000023</v>
      </c>
      <c r="P34">
        <f>G34/A34^3</f>
        <v>1.4943869368712643</v>
      </c>
    </row>
    <row r="35" spans="1:16" x14ac:dyDescent="0.3">
      <c r="A35">
        <v>3.9</v>
      </c>
      <c r="B35">
        <v>309.89999999999998</v>
      </c>
      <c r="C35" s="2">
        <f t="shared" si="3"/>
        <v>1274.9998200403863</v>
      </c>
      <c r="D35" s="2">
        <f t="shared" si="4"/>
        <v>47.298380420853036</v>
      </c>
      <c r="E35" s="2">
        <f t="shared" si="5"/>
        <v>1040.1314321382101</v>
      </c>
      <c r="F35" s="2">
        <f t="shared" si="6"/>
        <v>27.371879793110757</v>
      </c>
      <c r="G35">
        <f t="shared" si="7"/>
        <v>53</v>
      </c>
      <c r="H35">
        <f t="shared" si="8"/>
        <v>1.599089418946065E-4</v>
      </c>
      <c r="I35">
        <f t="shared" si="0"/>
        <v>2.1702292061807243E-4</v>
      </c>
      <c r="M35">
        <f t="shared" si="9"/>
        <v>17.049377648979647</v>
      </c>
      <c r="N35" s="2">
        <f t="shared" si="1"/>
        <v>862.58856325430202</v>
      </c>
      <c r="O35" s="2">
        <f t="shared" si="2"/>
        <v>647.87635066122743</v>
      </c>
      <c r="P35">
        <f>G35/A35^3</f>
        <v>0.89347426625533144</v>
      </c>
    </row>
    <row r="36" spans="1:16" x14ac:dyDescent="0.3">
      <c r="A36">
        <v>4.0199999999999996</v>
      </c>
      <c r="B36">
        <v>276.89999999999998</v>
      </c>
      <c r="C36" s="2">
        <f t="shared" si="3"/>
        <v>1314.2305837339366</v>
      </c>
      <c r="D36" s="2">
        <f t="shared" si="4"/>
        <v>48.753715203033131</v>
      </c>
      <c r="E36" s="2">
        <f t="shared" si="5"/>
        <v>1072.1354762040012</v>
      </c>
      <c r="F36" s="2">
        <f t="shared" si="6"/>
        <v>28.214091479052623</v>
      </c>
      <c r="G36">
        <f t="shared" si="7"/>
        <v>20</v>
      </c>
      <c r="H36">
        <f t="shared" si="8"/>
        <v>9.386585568196819E-5</v>
      </c>
      <c r="I36">
        <f t="shared" si="0"/>
        <v>1.2739151360179385E-4</v>
      </c>
      <c r="M36">
        <f t="shared" si="9"/>
        <v>17.807498007071391</v>
      </c>
      <c r="N36" s="2">
        <f t="shared" si="1"/>
        <v>899.07908544933866</v>
      </c>
      <c r="O36" s="2">
        <f t="shared" si="2"/>
        <v>676.68492426871376</v>
      </c>
      <c r="P36">
        <f>G36/A36^3</f>
        <v>0.30785898728431565</v>
      </c>
    </row>
  </sheetData>
  <sortState ref="R10:T61">
    <sortCondition ref="R10:R61"/>
  </sortState>
  <mergeCells count="2">
    <mergeCell ref="A3:B3"/>
    <mergeCell ref="D3:E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F16D-5BCD-4830-BEA7-251F21A8A1BA}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Из аппроксимации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2022-10-27T12:48:29Z</dcterms:created>
  <dcterms:modified xsi:type="dcterms:W3CDTF">2022-10-30T22:24:35Z</dcterms:modified>
</cp:coreProperties>
</file>