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ораторные работы\Семестр 3\ЛБ351\"/>
    </mc:Choice>
  </mc:AlternateContent>
  <xr:revisionPtr revIDLastSave="0" documentId="13_ncr:1_{6A343D6E-550F-4AB7-8306-FCDCECFB3B46}" xr6:coauthVersionLast="36" xr6:coauthVersionMax="36" xr10:uidLastSave="{00000000-0000-0000-0000-000000000000}"/>
  <bookViews>
    <workbookView xWindow="0" yWindow="0" windowWidth="23040" windowHeight="9060" activeTab="2" xr2:uid="{95214CE0-3C9D-4ECE-903E-9C87E7A21298}"/>
  </bookViews>
  <sheets>
    <sheet name="ВАХ " sheetId="1" r:id="rId1"/>
    <sheet name="Зондовые характеристики" sheetId="2" r:id="rId2"/>
    <sheet name="Параметры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E2" i="3" l="1"/>
  <c r="F2" i="3" s="1"/>
  <c r="A9" i="3"/>
  <c r="C9" i="3" s="1"/>
  <c r="J2" i="3"/>
  <c r="I2" i="3"/>
  <c r="A8" i="3" s="1"/>
  <c r="G2" i="3"/>
  <c r="E3" i="3"/>
  <c r="A13" i="3" s="1"/>
  <c r="E4" i="3"/>
  <c r="F4" i="3" s="1"/>
  <c r="E3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C12" i="3" l="1"/>
  <c r="A18" i="3"/>
  <c r="C8" i="3"/>
  <c r="B9" i="3"/>
  <c r="D9" i="3" s="1"/>
  <c r="F3" i="3"/>
  <c r="B8" i="3" s="1"/>
  <c r="B13" i="3" s="1"/>
  <c r="A14" i="3"/>
  <c r="B14" i="3" s="1"/>
  <c r="A19" i="3"/>
  <c r="B19" i="3" s="1"/>
  <c r="A17" i="3"/>
  <c r="A12" i="3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D8" i="3" l="1"/>
  <c r="B18" i="3"/>
  <c r="B7" i="3"/>
  <c r="B12" i="3" s="1"/>
  <c r="C7" i="3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B1" i="1"/>
  <c r="B17" i="3" l="1"/>
  <c r="D7" i="3"/>
</calcChain>
</file>

<file path=xl/sharedStrings.xml><?xml version="1.0" encoding="utf-8"?>
<sst xmlns="http://schemas.openxmlformats.org/spreadsheetml/2006/main" count="51" uniqueCount="33">
  <si>
    <t>Из дел в мА</t>
  </si>
  <si>
    <t xml:space="preserve">I, дел </t>
  </si>
  <si>
    <t>I, мА</t>
  </si>
  <si>
    <t>U, В</t>
  </si>
  <si>
    <t>Увеличение тока</t>
  </si>
  <si>
    <t>Уменьшение тока</t>
  </si>
  <si>
    <t>Ip = 5 мА</t>
  </si>
  <si>
    <t>I, мкА</t>
  </si>
  <si>
    <t>Ip = 3 мА</t>
  </si>
  <si>
    <t>Ip = 1,5 мА</t>
  </si>
  <si>
    <t xml:space="preserve"> </t>
  </si>
  <si>
    <t>Общая ВАХ</t>
  </si>
  <si>
    <t>Максимальная производная, видимо, в точке ( 3,4 ; 30,4)</t>
  </si>
  <si>
    <t>dI/dU</t>
  </si>
  <si>
    <t>sigma</t>
  </si>
  <si>
    <t>e</t>
  </si>
  <si>
    <t>T_e</t>
  </si>
  <si>
    <t>sigma I</t>
  </si>
  <si>
    <t>sigma T</t>
  </si>
  <si>
    <t>d, м</t>
  </si>
  <si>
    <t>l, м</t>
  </si>
  <si>
    <t>n_e</t>
  </si>
  <si>
    <t>sigma n_e</t>
  </si>
  <si>
    <t>m_e</t>
  </si>
  <si>
    <t>omega</t>
  </si>
  <si>
    <t>sigma omega</t>
  </si>
  <si>
    <t>sigma r De</t>
  </si>
  <si>
    <t>r De, м</t>
  </si>
  <si>
    <t>N_D</t>
  </si>
  <si>
    <t>r D</t>
  </si>
  <si>
    <t>sigma r D</t>
  </si>
  <si>
    <t>T_i, К</t>
  </si>
  <si>
    <t>n_e * 10^14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</si>
</sst>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2" fillId="4" borderId="1" xfId="0" applyFont="1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3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0" borderId="1" xfId="0" applyFill="1" applyBorder="1"/>
    <xf numFmtId="0" fontId="1" fillId="3" borderId="5" xfId="0" applyFont="1" applyFill="1" applyBorder="1"/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7537182852143"/>
          <c:y val="5.0925925925925923E-2"/>
          <c:w val="0.84905796150481194"/>
          <c:h val="0.7857024642752988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'ВАХ '!$E$3:$E$23</c:f>
              <c:numCache>
                <c:formatCode>General</c:formatCode>
                <c:ptCount val="21"/>
                <c:pt idx="0">
                  <c:v>0.48</c:v>
                </c:pt>
                <c:pt idx="1">
                  <c:v>0.72</c:v>
                </c:pt>
                <c:pt idx="2">
                  <c:v>0.96</c:v>
                </c:pt>
                <c:pt idx="3">
                  <c:v>1.24</c:v>
                </c:pt>
                <c:pt idx="4">
                  <c:v>1.52</c:v>
                </c:pt>
                <c:pt idx="5">
                  <c:v>1.76</c:v>
                </c:pt>
                <c:pt idx="6">
                  <c:v>2.08</c:v>
                </c:pt>
                <c:pt idx="7">
                  <c:v>2.2800000000000002</c:v>
                </c:pt>
                <c:pt idx="8">
                  <c:v>2.44</c:v>
                </c:pt>
                <c:pt idx="9">
                  <c:v>2.72</c:v>
                </c:pt>
                <c:pt idx="10">
                  <c:v>3</c:v>
                </c:pt>
                <c:pt idx="11">
                  <c:v>3.2800000000000002</c:v>
                </c:pt>
                <c:pt idx="12">
                  <c:v>3.48</c:v>
                </c:pt>
                <c:pt idx="13">
                  <c:v>3.8000000000000003</c:v>
                </c:pt>
                <c:pt idx="14">
                  <c:v>4.12</c:v>
                </c:pt>
                <c:pt idx="15">
                  <c:v>4.4400000000000004</c:v>
                </c:pt>
                <c:pt idx="16">
                  <c:v>4.88</c:v>
                </c:pt>
                <c:pt idx="17">
                  <c:v>5.12</c:v>
                </c:pt>
                <c:pt idx="18">
                  <c:v>5.36</c:v>
                </c:pt>
                <c:pt idx="19">
                  <c:v>5.6000000000000005</c:v>
                </c:pt>
                <c:pt idx="20">
                  <c:v>5.84</c:v>
                </c:pt>
              </c:numCache>
            </c:numRef>
          </c:xVal>
          <c:yVal>
            <c:numRef>
              <c:f>'ВАХ '!$F$3:$F$23</c:f>
              <c:numCache>
                <c:formatCode>General</c:formatCode>
                <c:ptCount val="21"/>
                <c:pt idx="0">
                  <c:v>35.270000000000003</c:v>
                </c:pt>
                <c:pt idx="1">
                  <c:v>34.380000000000003</c:v>
                </c:pt>
                <c:pt idx="2">
                  <c:v>33.78</c:v>
                </c:pt>
                <c:pt idx="3">
                  <c:v>32.549999999999997</c:v>
                </c:pt>
                <c:pt idx="4">
                  <c:v>31.75</c:v>
                </c:pt>
                <c:pt idx="5">
                  <c:v>31.4</c:v>
                </c:pt>
                <c:pt idx="6">
                  <c:v>31.07</c:v>
                </c:pt>
                <c:pt idx="7">
                  <c:v>30.84</c:v>
                </c:pt>
                <c:pt idx="8">
                  <c:v>30.77</c:v>
                </c:pt>
                <c:pt idx="9">
                  <c:v>30.62</c:v>
                </c:pt>
                <c:pt idx="10">
                  <c:v>30.38</c:v>
                </c:pt>
                <c:pt idx="11">
                  <c:v>30.34</c:v>
                </c:pt>
                <c:pt idx="12">
                  <c:v>30.46</c:v>
                </c:pt>
                <c:pt idx="13">
                  <c:v>30.55</c:v>
                </c:pt>
                <c:pt idx="14">
                  <c:v>30.55</c:v>
                </c:pt>
                <c:pt idx="15">
                  <c:v>30.6</c:v>
                </c:pt>
                <c:pt idx="16">
                  <c:v>30.6</c:v>
                </c:pt>
                <c:pt idx="17">
                  <c:v>30.57</c:v>
                </c:pt>
                <c:pt idx="18">
                  <c:v>30.52</c:v>
                </c:pt>
                <c:pt idx="19">
                  <c:v>30.5</c:v>
                </c:pt>
                <c:pt idx="20">
                  <c:v>30.43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25-4963-9FC6-F39E38C22FC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190944881889765E-2"/>
                  <c:y val="-0.179203484981044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'ВАХ '!$E$14:$E$15</c:f>
              <c:numCache>
                <c:formatCode>General</c:formatCode>
                <c:ptCount val="2"/>
                <c:pt idx="0">
                  <c:v>3.2800000000000002</c:v>
                </c:pt>
                <c:pt idx="1">
                  <c:v>3.48</c:v>
                </c:pt>
              </c:numCache>
            </c:numRef>
          </c:xVal>
          <c:yVal>
            <c:numRef>
              <c:f>'ВАХ '!$F$14:$F$15</c:f>
              <c:numCache>
                <c:formatCode>General</c:formatCode>
                <c:ptCount val="2"/>
                <c:pt idx="0">
                  <c:v>30.34</c:v>
                </c:pt>
                <c:pt idx="1">
                  <c:v>30.46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25-4963-9FC6-F39E38C22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139135"/>
        <c:axId val="1404107295"/>
      </c:scatterChart>
      <c:valAx>
        <c:axId val="146613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I, </a:t>
                </a:r>
                <a:r>
                  <a:rPr lang="ru-RU" sz="1400" b="1"/>
                  <a:t>мкА</a:t>
                </a:r>
              </a:p>
            </c:rich>
          </c:tx>
          <c:layout>
            <c:manualLayout>
              <c:xMode val="edge"/>
              <c:yMode val="edge"/>
              <c:x val="0.46665857392825905"/>
              <c:y val="0.87921296296296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107295"/>
        <c:crosses val="autoZero"/>
        <c:crossBetween val="midCat"/>
      </c:valAx>
      <c:valAx>
        <c:axId val="140410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U,</a:t>
                </a:r>
                <a:r>
                  <a:rPr lang="en-US" sz="1400" b="1" baseline="0"/>
                  <a:t> </a:t>
                </a:r>
                <a:r>
                  <a:rPr lang="ru-RU" sz="1400" b="1" baseline="0"/>
                  <a:t>В</a:t>
                </a:r>
                <a:endParaRPr lang="ru-RU" sz="1400" b="1"/>
              </a:p>
            </c:rich>
          </c:tx>
          <c:layout>
            <c:manualLayout>
              <c:xMode val="edge"/>
              <c:yMode val="edge"/>
              <c:x val="2.7777777777777779E-3"/>
              <c:y val="0.37527012248468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613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07547579089714E-2"/>
          <c:y val="7.4471164665573505E-2"/>
          <c:w val="0.89694320615341994"/>
          <c:h val="0.8146301463883313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'Зондовые характеристики'!$B$3:$B$22</c:f>
              <c:numCache>
                <c:formatCode>General</c:formatCode>
                <c:ptCount val="20"/>
                <c:pt idx="0">
                  <c:v>22.265000000000001</c:v>
                </c:pt>
                <c:pt idx="1">
                  <c:v>19.172999999999998</c:v>
                </c:pt>
                <c:pt idx="2">
                  <c:v>15.993</c:v>
                </c:pt>
                <c:pt idx="3">
                  <c:v>13.1</c:v>
                </c:pt>
                <c:pt idx="4">
                  <c:v>9.9920000000000009</c:v>
                </c:pt>
                <c:pt idx="5">
                  <c:v>7.97</c:v>
                </c:pt>
                <c:pt idx="6">
                  <c:v>6.1890000000000001</c:v>
                </c:pt>
                <c:pt idx="7">
                  <c:v>3.964</c:v>
                </c:pt>
                <c:pt idx="8">
                  <c:v>2.0878999999999999</c:v>
                </c:pt>
                <c:pt idx="9">
                  <c:v>0.65849999999999997</c:v>
                </c:pt>
                <c:pt idx="10">
                  <c:v>-2.1244999999999998</c:v>
                </c:pt>
                <c:pt idx="11">
                  <c:v>-4.0999999999999996</c:v>
                </c:pt>
                <c:pt idx="12">
                  <c:v>-6.0490000000000004</c:v>
                </c:pt>
                <c:pt idx="13">
                  <c:v>-8.0299999999999994</c:v>
                </c:pt>
                <c:pt idx="14">
                  <c:v>-10.105</c:v>
                </c:pt>
                <c:pt idx="15">
                  <c:v>-12.93</c:v>
                </c:pt>
                <c:pt idx="16">
                  <c:v>-15.917999999999999</c:v>
                </c:pt>
                <c:pt idx="17">
                  <c:v>-19.024999999999999</c:v>
                </c:pt>
                <c:pt idx="18">
                  <c:v>-22.234000000000002</c:v>
                </c:pt>
                <c:pt idx="19">
                  <c:v>-25.065999999999999</c:v>
                </c:pt>
              </c:numCache>
            </c:numRef>
          </c:xVal>
          <c:yVal>
            <c:numRef>
              <c:f>'Зондовые характеристики'!$C$3:$C$22</c:f>
              <c:numCache>
                <c:formatCode>General</c:formatCode>
                <c:ptCount val="20"/>
                <c:pt idx="0">
                  <c:v>141.03</c:v>
                </c:pt>
                <c:pt idx="1">
                  <c:v>137.35</c:v>
                </c:pt>
                <c:pt idx="2">
                  <c:v>131.96</c:v>
                </c:pt>
                <c:pt idx="3">
                  <c:v>124.07</c:v>
                </c:pt>
                <c:pt idx="4">
                  <c:v>110.5</c:v>
                </c:pt>
                <c:pt idx="5">
                  <c:v>97.1</c:v>
                </c:pt>
                <c:pt idx="6">
                  <c:v>81.25</c:v>
                </c:pt>
                <c:pt idx="7">
                  <c:v>55.24</c:v>
                </c:pt>
                <c:pt idx="8">
                  <c:v>28.05</c:v>
                </c:pt>
                <c:pt idx="9">
                  <c:v>4.9000000000000004</c:v>
                </c:pt>
                <c:pt idx="10">
                  <c:v>-14.11</c:v>
                </c:pt>
                <c:pt idx="11">
                  <c:v>-43.5</c:v>
                </c:pt>
                <c:pt idx="12">
                  <c:v>-66.400000000000006</c:v>
                </c:pt>
                <c:pt idx="13">
                  <c:v>-84.3</c:v>
                </c:pt>
                <c:pt idx="14">
                  <c:v>-97.94</c:v>
                </c:pt>
                <c:pt idx="15">
                  <c:v>-110.3</c:v>
                </c:pt>
                <c:pt idx="16">
                  <c:v>-118.18</c:v>
                </c:pt>
                <c:pt idx="17">
                  <c:v>-123.3</c:v>
                </c:pt>
                <c:pt idx="18">
                  <c:v>-127</c:v>
                </c:pt>
                <c:pt idx="19">
                  <c:v>-129.94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10-4A29-AEAF-D84A1F8EF9A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'Зондовые характеристики'!$E$3:$E$23</c:f>
              <c:numCache>
                <c:formatCode>General</c:formatCode>
                <c:ptCount val="21"/>
                <c:pt idx="0">
                  <c:v>24.818000000000001</c:v>
                </c:pt>
                <c:pt idx="1">
                  <c:v>22.024999999999999</c:v>
                </c:pt>
                <c:pt idx="2">
                  <c:v>19.084</c:v>
                </c:pt>
                <c:pt idx="3">
                  <c:v>16.038</c:v>
                </c:pt>
                <c:pt idx="4">
                  <c:v>12.946</c:v>
                </c:pt>
                <c:pt idx="5">
                  <c:v>9.9700000000000006</c:v>
                </c:pt>
                <c:pt idx="6">
                  <c:v>8.1150000000000002</c:v>
                </c:pt>
                <c:pt idx="7">
                  <c:v>5.9820000000000002</c:v>
                </c:pt>
                <c:pt idx="8">
                  <c:v>3.0066999999999999</c:v>
                </c:pt>
                <c:pt idx="9">
                  <c:v>0.98729999999999996</c:v>
                </c:pt>
                <c:pt idx="10">
                  <c:v>-2.0043000000000002</c:v>
                </c:pt>
                <c:pt idx="11">
                  <c:v>-4.1590999999999996</c:v>
                </c:pt>
                <c:pt idx="12">
                  <c:v>-6.0750000000000002</c:v>
                </c:pt>
                <c:pt idx="13">
                  <c:v>-8.1419999999999995</c:v>
                </c:pt>
                <c:pt idx="14">
                  <c:v>-10.019</c:v>
                </c:pt>
                <c:pt idx="15">
                  <c:v>-13.002000000000001</c:v>
                </c:pt>
                <c:pt idx="16">
                  <c:v>-15.91</c:v>
                </c:pt>
                <c:pt idx="17">
                  <c:v>-18.97</c:v>
                </c:pt>
                <c:pt idx="18">
                  <c:v>-21.004999999999999</c:v>
                </c:pt>
                <c:pt idx="19">
                  <c:v>-23.021999999999998</c:v>
                </c:pt>
                <c:pt idx="20">
                  <c:v>-25.009</c:v>
                </c:pt>
              </c:numCache>
            </c:numRef>
          </c:xVal>
          <c:yVal>
            <c:numRef>
              <c:f>'Зондовые характеристики'!$F$3:$F$23</c:f>
              <c:numCache>
                <c:formatCode>General</c:formatCode>
                <c:ptCount val="21"/>
                <c:pt idx="0">
                  <c:v>85.18</c:v>
                </c:pt>
                <c:pt idx="1">
                  <c:v>82.86</c:v>
                </c:pt>
                <c:pt idx="2">
                  <c:v>80.52</c:v>
                </c:pt>
                <c:pt idx="3">
                  <c:v>77.77</c:v>
                </c:pt>
                <c:pt idx="4">
                  <c:v>73.41</c:v>
                </c:pt>
                <c:pt idx="5">
                  <c:v>66.33</c:v>
                </c:pt>
                <c:pt idx="6">
                  <c:v>59.45</c:v>
                </c:pt>
                <c:pt idx="7">
                  <c:v>48.66</c:v>
                </c:pt>
                <c:pt idx="8">
                  <c:v>28.01</c:v>
                </c:pt>
                <c:pt idx="9">
                  <c:v>11.15</c:v>
                </c:pt>
                <c:pt idx="10">
                  <c:v>-11.12</c:v>
                </c:pt>
                <c:pt idx="11">
                  <c:v>-27.89</c:v>
                </c:pt>
                <c:pt idx="12">
                  <c:v>-40.15</c:v>
                </c:pt>
                <c:pt idx="13">
                  <c:v>-50.33</c:v>
                </c:pt>
                <c:pt idx="14">
                  <c:v>-56.99</c:v>
                </c:pt>
                <c:pt idx="15">
                  <c:v>-63.44</c:v>
                </c:pt>
                <c:pt idx="16">
                  <c:v>-67.08</c:v>
                </c:pt>
                <c:pt idx="17">
                  <c:v>-69.45</c:v>
                </c:pt>
                <c:pt idx="18">
                  <c:v>-70.88</c:v>
                </c:pt>
                <c:pt idx="19">
                  <c:v>-72.34</c:v>
                </c:pt>
                <c:pt idx="20">
                  <c:v>-73.77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10-4A29-AEAF-D84A1F8EF9A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'Зондовые характеристики'!$H$3:$H$24</c:f>
              <c:numCache>
                <c:formatCode>General</c:formatCode>
                <c:ptCount val="22"/>
                <c:pt idx="0">
                  <c:v>25.055</c:v>
                </c:pt>
                <c:pt idx="1">
                  <c:v>21.988</c:v>
                </c:pt>
                <c:pt idx="2">
                  <c:v>18.957000000000001</c:v>
                </c:pt>
                <c:pt idx="3">
                  <c:v>16.100000000000001</c:v>
                </c:pt>
                <c:pt idx="4">
                  <c:v>12.897</c:v>
                </c:pt>
                <c:pt idx="5">
                  <c:v>10.132</c:v>
                </c:pt>
                <c:pt idx="6">
                  <c:v>8.1</c:v>
                </c:pt>
                <c:pt idx="7">
                  <c:v>5.8650000000000002</c:v>
                </c:pt>
                <c:pt idx="8">
                  <c:v>3.8961999999999999</c:v>
                </c:pt>
                <c:pt idx="9">
                  <c:v>2.1301999999999999</c:v>
                </c:pt>
                <c:pt idx="10">
                  <c:v>0.43140000000000001</c:v>
                </c:pt>
                <c:pt idx="11">
                  <c:v>-1.8997999999999999</c:v>
                </c:pt>
                <c:pt idx="12">
                  <c:v>-3.8824999999999998</c:v>
                </c:pt>
                <c:pt idx="13">
                  <c:v>-6.0110000000000001</c:v>
                </c:pt>
                <c:pt idx="14">
                  <c:v>-8.1470000000000002</c:v>
                </c:pt>
                <c:pt idx="15">
                  <c:v>-10.23</c:v>
                </c:pt>
                <c:pt idx="16">
                  <c:v>-13.163</c:v>
                </c:pt>
                <c:pt idx="17">
                  <c:v>-16.183</c:v>
                </c:pt>
                <c:pt idx="18">
                  <c:v>-18.82</c:v>
                </c:pt>
                <c:pt idx="19">
                  <c:v>-22.265000000000001</c:v>
                </c:pt>
                <c:pt idx="20">
                  <c:v>-25.027999999999999</c:v>
                </c:pt>
              </c:numCache>
            </c:numRef>
          </c:xVal>
          <c:yVal>
            <c:numRef>
              <c:f>'Зондовые характеристики'!$I$3:$I$23</c:f>
              <c:numCache>
                <c:formatCode>General</c:formatCode>
                <c:ptCount val="21"/>
                <c:pt idx="0">
                  <c:v>45.62</c:v>
                </c:pt>
                <c:pt idx="1">
                  <c:v>44.12</c:v>
                </c:pt>
                <c:pt idx="2">
                  <c:v>42.6</c:v>
                </c:pt>
                <c:pt idx="3">
                  <c:v>41.18</c:v>
                </c:pt>
                <c:pt idx="4">
                  <c:v>39.15</c:v>
                </c:pt>
                <c:pt idx="5">
                  <c:v>36</c:v>
                </c:pt>
                <c:pt idx="6">
                  <c:v>32.44</c:v>
                </c:pt>
                <c:pt idx="7">
                  <c:v>26.66</c:v>
                </c:pt>
                <c:pt idx="8">
                  <c:v>19.77</c:v>
                </c:pt>
                <c:pt idx="9">
                  <c:v>12.25</c:v>
                </c:pt>
                <c:pt idx="10">
                  <c:v>4.2699999999999996</c:v>
                </c:pt>
                <c:pt idx="11">
                  <c:v>-6.07</c:v>
                </c:pt>
                <c:pt idx="12">
                  <c:v>-14.45</c:v>
                </c:pt>
                <c:pt idx="13">
                  <c:v>-21.64</c:v>
                </c:pt>
                <c:pt idx="14">
                  <c:v>-26.88</c:v>
                </c:pt>
                <c:pt idx="15">
                  <c:v>-30.3</c:v>
                </c:pt>
                <c:pt idx="16">
                  <c:v>-33.19</c:v>
                </c:pt>
                <c:pt idx="17">
                  <c:v>-34.869999999999997</c:v>
                </c:pt>
                <c:pt idx="18">
                  <c:v>-36.04</c:v>
                </c:pt>
                <c:pt idx="19">
                  <c:v>-37.47</c:v>
                </c:pt>
                <c:pt idx="20">
                  <c:v>-38.67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10-4A29-AEAF-D84A1F8EF9A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backward val="20"/>
            <c:dispRSqr val="0"/>
            <c:dispEq val="1"/>
            <c:trendlineLbl>
              <c:layout>
                <c:manualLayout>
                  <c:x val="-0.43040217890163252"/>
                  <c:y val="5.690676045803957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>
                        <a:solidFill>
                          <a:schemeClr val="accent4">
                            <a:lumMod val="60000"/>
                            <a:lumOff val="40000"/>
                          </a:schemeClr>
                        </a:solidFill>
                      </a:rPr>
                      <a:t>y = 1,1902x + 114,53</a:t>
                    </a:r>
                    <a:endParaRPr lang="en-US" sz="11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'Зондовые характеристики'!$B$3:$B$5</c:f>
              <c:numCache>
                <c:formatCode>General</c:formatCode>
                <c:ptCount val="3"/>
                <c:pt idx="0">
                  <c:v>22.265000000000001</c:v>
                </c:pt>
                <c:pt idx="1">
                  <c:v>19.172999999999998</c:v>
                </c:pt>
                <c:pt idx="2">
                  <c:v>15.993</c:v>
                </c:pt>
              </c:numCache>
            </c:numRef>
          </c:xVal>
          <c:yVal>
            <c:numRef>
              <c:f>'Зондовые характеристики'!$C$3:$C$5</c:f>
              <c:numCache>
                <c:formatCode>General</c:formatCode>
                <c:ptCount val="3"/>
                <c:pt idx="0">
                  <c:v>141.03</c:v>
                </c:pt>
                <c:pt idx="1">
                  <c:v>137.35</c:v>
                </c:pt>
                <c:pt idx="2">
                  <c:v>131.96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10-4A29-AEAF-D84A1F8EF9A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linear"/>
            <c:backward val="25"/>
            <c:dispRSqr val="0"/>
            <c:dispEq val="1"/>
            <c:trendlineLbl>
              <c:layout>
                <c:manualLayout>
                  <c:x val="-0.28616761375388705"/>
                  <c:y val="1.084654475039614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i="0" baseline="0">
                        <a:solidFill>
                          <a:schemeClr val="accent5"/>
                        </a:solidFill>
                      </a:rPr>
                      <a:t>y = 0,8306x + 64,565</a:t>
                    </a:r>
                    <a:endParaRPr lang="en-US" sz="1100" b="1" i="0">
                      <a:solidFill>
                        <a:schemeClr val="accent5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'Зондовые характеристики'!$E$3:$E$5</c:f>
              <c:numCache>
                <c:formatCode>General</c:formatCode>
                <c:ptCount val="3"/>
                <c:pt idx="0">
                  <c:v>24.818000000000001</c:v>
                </c:pt>
                <c:pt idx="1">
                  <c:v>22.024999999999999</c:v>
                </c:pt>
                <c:pt idx="2">
                  <c:v>19.084</c:v>
                </c:pt>
              </c:numCache>
            </c:numRef>
          </c:xVal>
          <c:yVal>
            <c:numRef>
              <c:f>'Зондовые характеристики'!$F$3:$F$5</c:f>
              <c:numCache>
                <c:formatCode>General</c:formatCode>
                <c:ptCount val="3"/>
                <c:pt idx="0">
                  <c:v>85.18</c:v>
                </c:pt>
                <c:pt idx="1">
                  <c:v>82.86</c:v>
                </c:pt>
                <c:pt idx="2">
                  <c:v>80.52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D10-4A29-AEAF-D84A1F8EF9A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backward val="25"/>
            <c:dispRSqr val="0"/>
            <c:dispEq val="1"/>
            <c:trendlineLbl>
              <c:layout>
                <c:manualLayout>
                  <c:x val="-4.1918763146351644E-2"/>
                  <c:y val="-3.161904560352786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ru-RU" sz="1100" b="1" baseline="0">
                        <a:solidFill>
                          <a:schemeClr val="accent6"/>
                        </a:solidFill>
                      </a:rPr>
                      <a:t>y = 0,4891x + 33,366</a:t>
                    </a:r>
                    <a:endParaRPr lang="ru-RU" sz="1100" b="1">
                      <a:solidFill>
                        <a:schemeClr val="accent6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'Зондовые характеристики'!$H$3:$H$5</c:f>
              <c:numCache>
                <c:formatCode>General</c:formatCode>
                <c:ptCount val="3"/>
                <c:pt idx="0">
                  <c:v>25.055</c:v>
                </c:pt>
                <c:pt idx="1">
                  <c:v>21.988</c:v>
                </c:pt>
                <c:pt idx="2">
                  <c:v>18.957000000000001</c:v>
                </c:pt>
              </c:numCache>
            </c:numRef>
          </c:xVal>
          <c:yVal>
            <c:numRef>
              <c:f>'Зондовые характеристики'!$I$3:$I$5</c:f>
              <c:numCache>
                <c:formatCode>General</c:formatCode>
                <c:ptCount val="3"/>
                <c:pt idx="0">
                  <c:v>45.62</c:v>
                </c:pt>
                <c:pt idx="1">
                  <c:v>44.12</c:v>
                </c:pt>
                <c:pt idx="2">
                  <c:v>42.6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D10-4A29-AEAF-D84A1F8EF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598959"/>
        <c:axId val="1404108543"/>
      </c:scatterChart>
      <c:valAx>
        <c:axId val="147459895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U,</a:t>
                </a:r>
                <a:r>
                  <a:rPr lang="en-US" sz="1600" b="1" baseline="0"/>
                  <a:t> </a:t>
                </a:r>
                <a:r>
                  <a:rPr lang="ru-RU" sz="1600" b="1" baseline="0"/>
                  <a:t>В</a:t>
                </a:r>
                <a:endParaRPr lang="ru-RU" b="1"/>
              </a:p>
            </c:rich>
          </c:tx>
          <c:layout>
            <c:manualLayout>
              <c:xMode val="edge"/>
              <c:yMode val="edge"/>
              <c:x val="0.49579834218040214"/>
              <c:y val="0.92565412490248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108543"/>
        <c:crosses val="autoZero"/>
        <c:crossBetween val="midCat"/>
      </c:valAx>
      <c:valAx>
        <c:axId val="14041085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I,</a:t>
                </a:r>
                <a:r>
                  <a:rPr lang="en-US" sz="1600" b="1" baseline="0"/>
                  <a:t> </a:t>
                </a:r>
                <a:r>
                  <a:rPr lang="ru-RU" sz="1600" b="1" baseline="0"/>
                  <a:t>мкА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459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437633833610718E-2"/>
          <c:y val="3.8955295382640275E-2"/>
          <c:w val="0.89534284705508793"/>
          <c:h val="0.87219121724004656"/>
        </c:manualLayout>
      </c:layout>
      <c:scatterChart>
        <c:scatterStyle val="smoothMarker"/>
        <c:varyColors val="0"/>
        <c:ser>
          <c:idx val="0"/>
          <c:order val="0"/>
          <c:tx>
            <c:v>I = 5 мА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'Зондовые характеристики'!$B$3:$B$22</c:f>
              <c:numCache>
                <c:formatCode>General</c:formatCode>
                <c:ptCount val="20"/>
                <c:pt idx="0">
                  <c:v>22.265000000000001</c:v>
                </c:pt>
                <c:pt idx="1">
                  <c:v>19.172999999999998</c:v>
                </c:pt>
                <c:pt idx="2">
                  <c:v>15.993</c:v>
                </c:pt>
                <c:pt idx="3">
                  <c:v>13.1</c:v>
                </c:pt>
                <c:pt idx="4">
                  <c:v>9.9920000000000009</c:v>
                </c:pt>
                <c:pt idx="5">
                  <c:v>7.97</c:v>
                </c:pt>
                <c:pt idx="6">
                  <c:v>6.1890000000000001</c:v>
                </c:pt>
                <c:pt idx="7">
                  <c:v>3.964</c:v>
                </c:pt>
                <c:pt idx="8">
                  <c:v>2.0878999999999999</c:v>
                </c:pt>
                <c:pt idx="9">
                  <c:v>0.65849999999999997</c:v>
                </c:pt>
                <c:pt idx="10">
                  <c:v>-2.1244999999999998</c:v>
                </c:pt>
                <c:pt idx="11">
                  <c:v>-4.0999999999999996</c:v>
                </c:pt>
                <c:pt idx="12">
                  <c:v>-6.0490000000000004</c:v>
                </c:pt>
                <c:pt idx="13">
                  <c:v>-8.0299999999999994</c:v>
                </c:pt>
                <c:pt idx="14">
                  <c:v>-10.105</c:v>
                </c:pt>
                <c:pt idx="15">
                  <c:v>-12.93</c:v>
                </c:pt>
                <c:pt idx="16">
                  <c:v>-15.917999999999999</c:v>
                </c:pt>
                <c:pt idx="17">
                  <c:v>-19.024999999999999</c:v>
                </c:pt>
                <c:pt idx="18">
                  <c:v>-22.234000000000002</c:v>
                </c:pt>
                <c:pt idx="19">
                  <c:v>-25.065999999999999</c:v>
                </c:pt>
              </c:numCache>
            </c:numRef>
          </c:xVal>
          <c:yVal>
            <c:numRef>
              <c:f>'Зондовые характеристики'!$C$3:$C$22</c:f>
              <c:numCache>
                <c:formatCode>General</c:formatCode>
                <c:ptCount val="20"/>
                <c:pt idx="0">
                  <c:v>141.03</c:v>
                </c:pt>
                <c:pt idx="1">
                  <c:v>137.35</c:v>
                </c:pt>
                <c:pt idx="2">
                  <c:v>131.96</c:v>
                </c:pt>
                <c:pt idx="3">
                  <c:v>124.07</c:v>
                </c:pt>
                <c:pt idx="4">
                  <c:v>110.5</c:v>
                </c:pt>
                <c:pt idx="5">
                  <c:v>97.1</c:v>
                </c:pt>
                <c:pt idx="6">
                  <c:v>81.25</c:v>
                </c:pt>
                <c:pt idx="7">
                  <c:v>55.24</c:v>
                </c:pt>
                <c:pt idx="8">
                  <c:v>28.05</c:v>
                </c:pt>
                <c:pt idx="9">
                  <c:v>4.9000000000000004</c:v>
                </c:pt>
                <c:pt idx="10">
                  <c:v>-14.11</c:v>
                </c:pt>
                <c:pt idx="11">
                  <c:v>-43.5</c:v>
                </c:pt>
                <c:pt idx="12">
                  <c:v>-66.400000000000006</c:v>
                </c:pt>
                <c:pt idx="13">
                  <c:v>-84.3</c:v>
                </c:pt>
                <c:pt idx="14">
                  <c:v>-97.94</c:v>
                </c:pt>
                <c:pt idx="15">
                  <c:v>-110.3</c:v>
                </c:pt>
                <c:pt idx="16">
                  <c:v>-118.18</c:v>
                </c:pt>
                <c:pt idx="17">
                  <c:v>-123.3</c:v>
                </c:pt>
                <c:pt idx="18">
                  <c:v>-127</c:v>
                </c:pt>
                <c:pt idx="19">
                  <c:v>-129.94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27-4A3C-985E-5CCA001FE768}"/>
            </c:ext>
          </c:extLst>
        </c:ser>
        <c:ser>
          <c:idx val="1"/>
          <c:order val="1"/>
          <c:tx>
            <c:v>I = 3 мА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'Зондовые характеристики'!$E$3:$E$23</c:f>
              <c:numCache>
                <c:formatCode>General</c:formatCode>
                <c:ptCount val="21"/>
                <c:pt idx="0">
                  <c:v>24.818000000000001</c:v>
                </c:pt>
                <c:pt idx="1">
                  <c:v>22.024999999999999</c:v>
                </c:pt>
                <c:pt idx="2">
                  <c:v>19.084</c:v>
                </c:pt>
                <c:pt idx="3">
                  <c:v>16.038</c:v>
                </c:pt>
                <c:pt idx="4">
                  <c:v>12.946</c:v>
                </c:pt>
                <c:pt idx="5">
                  <c:v>9.9700000000000006</c:v>
                </c:pt>
                <c:pt idx="6">
                  <c:v>8.1150000000000002</c:v>
                </c:pt>
                <c:pt idx="7">
                  <c:v>5.9820000000000002</c:v>
                </c:pt>
                <c:pt idx="8">
                  <c:v>3.0066999999999999</c:v>
                </c:pt>
                <c:pt idx="9">
                  <c:v>0.98729999999999996</c:v>
                </c:pt>
                <c:pt idx="10">
                  <c:v>-2.0043000000000002</c:v>
                </c:pt>
                <c:pt idx="11">
                  <c:v>-4.1590999999999996</c:v>
                </c:pt>
                <c:pt idx="12">
                  <c:v>-6.0750000000000002</c:v>
                </c:pt>
                <c:pt idx="13">
                  <c:v>-8.1419999999999995</c:v>
                </c:pt>
                <c:pt idx="14">
                  <c:v>-10.019</c:v>
                </c:pt>
                <c:pt idx="15">
                  <c:v>-13.002000000000001</c:v>
                </c:pt>
                <c:pt idx="16">
                  <c:v>-15.91</c:v>
                </c:pt>
                <c:pt idx="17">
                  <c:v>-18.97</c:v>
                </c:pt>
                <c:pt idx="18">
                  <c:v>-21.004999999999999</c:v>
                </c:pt>
                <c:pt idx="19">
                  <c:v>-23.021999999999998</c:v>
                </c:pt>
                <c:pt idx="20">
                  <c:v>-25.009</c:v>
                </c:pt>
              </c:numCache>
            </c:numRef>
          </c:xVal>
          <c:yVal>
            <c:numRef>
              <c:f>'Зондовые характеристики'!$F$3:$F$23</c:f>
              <c:numCache>
                <c:formatCode>General</c:formatCode>
                <c:ptCount val="21"/>
                <c:pt idx="0">
                  <c:v>85.18</c:v>
                </c:pt>
                <c:pt idx="1">
                  <c:v>82.86</c:v>
                </c:pt>
                <c:pt idx="2">
                  <c:v>80.52</c:v>
                </c:pt>
                <c:pt idx="3">
                  <c:v>77.77</c:v>
                </c:pt>
                <c:pt idx="4">
                  <c:v>73.41</c:v>
                </c:pt>
                <c:pt idx="5">
                  <c:v>66.33</c:v>
                </c:pt>
                <c:pt idx="6">
                  <c:v>59.45</c:v>
                </c:pt>
                <c:pt idx="7">
                  <c:v>48.66</c:v>
                </c:pt>
                <c:pt idx="8">
                  <c:v>28.01</c:v>
                </c:pt>
                <c:pt idx="9">
                  <c:v>11.15</c:v>
                </c:pt>
                <c:pt idx="10">
                  <c:v>-11.12</c:v>
                </c:pt>
                <c:pt idx="11">
                  <c:v>-27.89</c:v>
                </c:pt>
                <c:pt idx="12">
                  <c:v>-40.15</c:v>
                </c:pt>
                <c:pt idx="13">
                  <c:v>-50.33</c:v>
                </c:pt>
                <c:pt idx="14">
                  <c:v>-56.99</c:v>
                </c:pt>
                <c:pt idx="15">
                  <c:v>-63.44</c:v>
                </c:pt>
                <c:pt idx="16">
                  <c:v>-67.08</c:v>
                </c:pt>
                <c:pt idx="17">
                  <c:v>-69.45</c:v>
                </c:pt>
                <c:pt idx="18">
                  <c:v>-70.88</c:v>
                </c:pt>
                <c:pt idx="19">
                  <c:v>-72.34</c:v>
                </c:pt>
                <c:pt idx="20">
                  <c:v>-73.77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27-4A3C-985E-5CCA001FE768}"/>
            </c:ext>
          </c:extLst>
        </c:ser>
        <c:ser>
          <c:idx val="2"/>
          <c:order val="2"/>
          <c:tx>
            <c:v>I = 1,5 мА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'Зондовые характеристики'!$H$3:$H$23</c:f>
              <c:numCache>
                <c:formatCode>General</c:formatCode>
                <c:ptCount val="21"/>
                <c:pt idx="0">
                  <c:v>25.055</c:v>
                </c:pt>
                <c:pt idx="1">
                  <c:v>21.988</c:v>
                </c:pt>
                <c:pt idx="2">
                  <c:v>18.957000000000001</c:v>
                </c:pt>
                <c:pt idx="3">
                  <c:v>16.100000000000001</c:v>
                </c:pt>
                <c:pt idx="4">
                  <c:v>12.897</c:v>
                </c:pt>
                <c:pt idx="5">
                  <c:v>10.132</c:v>
                </c:pt>
                <c:pt idx="6">
                  <c:v>8.1</c:v>
                </c:pt>
                <c:pt idx="7">
                  <c:v>5.8650000000000002</c:v>
                </c:pt>
                <c:pt idx="8">
                  <c:v>3.8961999999999999</c:v>
                </c:pt>
                <c:pt idx="9">
                  <c:v>2.1301999999999999</c:v>
                </c:pt>
                <c:pt idx="10">
                  <c:v>0.43140000000000001</c:v>
                </c:pt>
                <c:pt idx="11">
                  <c:v>-1.8997999999999999</c:v>
                </c:pt>
                <c:pt idx="12">
                  <c:v>-3.8824999999999998</c:v>
                </c:pt>
                <c:pt idx="13">
                  <c:v>-6.0110000000000001</c:v>
                </c:pt>
                <c:pt idx="14">
                  <c:v>-8.1470000000000002</c:v>
                </c:pt>
                <c:pt idx="15">
                  <c:v>-10.23</c:v>
                </c:pt>
                <c:pt idx="16">
                  <c:v>-13.163</c:v>
                </c:pt>
                <c:pt idx="17">
                  <c:v>-16.183</c:v>
                </c:pt>
                <c:pt idx="18">
                  <c:v>-18.82</c:v>
                </c:pt>
                <c:pt idx="19">
                  <c:v>-22.265000000000001</c:v>
                </c:pt>
                <c:pt idx="20">
                  <c:v>-25.027999999999999</c:v>
                </c:pt>
              </c:numCache>
            </c:numRef>
          </c:xVal>
          <c:yVal>
            <c:numRef>
              <c:f>'Зондовые характеристики'!$I$3:$I$23</c:f>
              <c:numCache>
                <c:formatCode>General</c:formatCode>
                <c:ptCount val="21"/>
                <c:pt idx="0">
                  <c:v>45.62</c:v>
                </c:pt>
                <c:pt idx="1">
                  <c:v>44.12</c:v>
                </c:pt>
                <c:pt idx="2">
                  <c:v>42.6</c:v>
                </c:pt>
                <c:pt idx="3">
                  <c:v>41.18</c:v>
                </c:pt>
                <c:pt idx="4">
                  <c:v>39.15</c:v>
                </c:pt>
                <c:pt idx="5">
                  <c:v>36</c:v>
                </c:pt>
                <c:pt idx="6">
                  <c:v>32.44</c:v>
                </c:pt>
                <c:pt idx="7">
                  <c:v>26.66</c:v>
                </c:pt>
                <c:pt idx="8">
                  <c:v>19.77</c:v>
                </c:pt>
                <c:pt idx="9">
                  <c:v>12.25</c:v>
                </c:pt>
                <c:pt idx="10">
                  <c:v>4.2699999999999996</c:v>
                </c:pt>
                <c:pt idx="11">
                  <c:v>-6.07</c:v>
                </c:pt>
                <c:pt idx="12">
                  <c:v>-14.45</c:v>
                </c:pt>
                <c:pt idx="13">
                  <c:v>-21.64</c:v>
                </c:pt>
                <c:pt idx="14">
                  <c:v>-26.88</c:v>
                </c:pt>
                <c:pt idx="15">
                  <c:v>-30.3</c:v>
                </c:pt>
                <c:pt idx="16">
                  <c:v>-33.19</c:v>
                </c:pt>
                <c:pt idx="17">
                  <c:v>-34.869999999999997</c:v>
                </c:pt>
                <c:pt idx="18">
                  <c:v>-36.04</c:v>
                </c:pt>
                <c:pt idx="19">
                  <c:v>-37.47</c:v>
                </c:pt>
                <c:pt idx="20">
                  <c:v>-38.67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27-4A3C-985E-5CCA001FE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326559"/>
        <c:axId val="1538250831"/>
      </c:scatterChart>
      <c:valAx>
        <c:axId val="147832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U,</a:t>
                </a:r>
                <a:r>
                  <a:rPr lang="en-US" sz="1400" b="1" baseline="0"/>
                  <a:t> </a:t>
                </a:r>
                <a:r>
                  <a:rPr lang="ru-RU" sz="1400" b="1" baseline="0"/>
                  <a:t>В</a:t>
                </a:r>
                <a:endParaRPr lang="ru-RU" sz="1400" b="1"/>
              </a:p>
            </c:rich>
          </c:tx>
          <c:layout>
            <c:manualLayout>
              <c:xMode val="edge"/>
              <c:yMode val="edge"/>
              <c:x val="0.4139761190681745"/>
              <c:y val="0.91822929360134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8250831"/>
        <c:crosses val="autoZero"/>
        <c:crossBetween val="midCat"/>
      </c:valAx>
      <c:valAx>
        <c:axId val="153825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I,</a:t>
                </a:r>
                <a:r>
                  <a:rPr lang="en-US" sz="1400" b="1" baseline="0"/>
                  <a:t> </a:t>
                </a:r>
                <a:r>
                  <a:rPr lang="ru-RU" sz="1400" b="1" baseline="0"/>
                  <a:t>мкА</a:t>
                </a:r>
              </a:p>
            </c:rich>
          </c:tx>
          <c:layout>
            <c:manualLayout>
              <c:xMode val="edge"/>
              <c:yMode val="edge"/>
              <c:x val="1.6050159909196535E-2"/>
              <c:y val="0.4120229370563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832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969473296561781E-2"/>
          <c:y val="4.9892249534720184E-2"/>
          <c:w val="0.13137983876761677"/>
          <c:h val="0.18318860697712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I = 5 мА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'Зондовые характеристики'!$B$3:$B$22</c:f>
              <c:numCache>
                <c:formatCode>General</c:formatCode>
                <c:ptCount val="20"/>
                <c:pt idx="0">
                  <c:v>22.265000000000001</c:v>
                </c:pt>
                <c:pt idx="1">
                  <c:v>19.172999999999998</c:v>
                </c:pt>
                <c:pt idx="2">
                  <c:v>15.993</c:v>
                </c:pt>
                <c:pt idx="3">
                  <c:v>13.1</c:v>
                </c:pt>
                <c:pt idx="4">
                  <c:v>9.9920000000000009</c:v>
                </c:pt>
                <c:pt idx="5">
                  <c:v>7.97</c:v>
                </c:pt>
                <c:pt idx="6">
                  <c:v>6.1890000000000001</c:v>
                </c:pt>
                <c:pt idx="7">
                  <c:v>3.964</c:v>
                </c:pt>
                <c:pt idx="8">
                  <c:v>2.0878999999999999</c:v>
                </c:pt>
                <c:pt idx="9">
                  <c:v>0.65849999999999997</c:v>
                </c:pt>
                <c:pt idx="10">
                  <c:v>-2.1244999999999998</c:v>
                </c:pt>
                <c:pt idx="11">
                  <c:v>-4.0999999999999996</c:v>
                </c:pt>
                <c:pt idx="12">
                  <c:v>-6.0490000000000004</c:v>
                </c:pt>
                <c:pt idx="13">
                  <c:v>-8.0299999999999994</c:v>
                </c:pt>
                <c:pt idx="14">
                  <c:v>-10.105</c:v>
                </c:pt>
                <c:pt idx="15">
                  <c:v>-12.93</c:v>
                </c:pt>
                <c:pt idx="16">
                  <c:v>-15.917999999999999</c:v>
                </c:pt>
                <c:pt idx="17">
                  <c:v>-19.024999999999999</c:v>
                </c:pt>
                <c:pt idx="18">
                  <c:v>-22.234000000000002</c:v>
                </c:pt>
                <c:pt idx="19">
                  <c:v>-25.065999999999999</c:v>
                </c:pt>
              </c:numCache>
            </c:numRef>
          </c:xVal>
          <c:yVal>
            <c:numRef>
              <c:f>'Зондовые характеристики'!$C$3:$C$22</c:f>
              <c:numCache>
                <c:formatCode>General</c:formatCode>
                <c:ptCount val="20"/>
                <c:pt idx="0">
                  <c:v>141.03</c:v>
                </c:pt>
                <c:pt idx="1">
                  <c:v>137.35</c:v>
                </c:pt>
                <c:pt idx="2">
                  <c:v>131.96</c:v>
                </c:pt>
                <c:pt idx="3">
                  <c:v>124.07</c:v>
                </c:pt>
                <c:pt idx="4">
                  <c:v>110.5</c:v>
                </c:pt>
                <c:pt idx="5">
                  <c:v>97.1</c:v>
                </c:pt>
                <c:pt idx="6">
                  <c:v>81.25</c:v>
                </c:pt>
                <c:pt idx="7">
                  <c:v>55.24</c:v>
                </c:pt>
                <c:pt idx="8">
                  <c:v>28.05</c:v>
                </c:pt>
                <c:pt idx="9">
                  <c:v>4.9000000000000004</c:v>
                </c:pt>
                <c:pt idx="10">
                  <c:v>-14.11</c:v>
                </c:pt>
                <c:pt idx="11">
                  <c:v>-43.5</c:v>
                </c:pt>
                <c:pt idx="12">
                  <c:v>-66.400000000000006</c:v>
                </c:pt>
                <c:pt idx="13">
                  <c:v>-84.3</c:v>
                </c:pt>
                <c:pt idx="14">
                  <c:v>-97.94</c:v>
                </c:pt>
                <c:pt idx="15">
                  <c:v>-110.3</c:v>
                </c:pt>
                <c:pt idx="16">
                  <c:v>-118.18</c:v>
                </c:pt>
                <c:pt idx="17">
                  <c:v>-123.3</c:v>
                </c:pt>
                <c:pt idx="18">
                  <c:v>-127</c:v>
                </c:pt>
                <c:pt idx="19">
                  <c:v>-129.94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21-4424-9FD0-AF1CF379A0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5"/>
            <c:backward val="5"/>
            <c:dispRSqr val="0"/>
            <c:dispEq val="1"/>
            <c:trendlineLbl>
              <c:layout>
                <c:manualLayout>
                  <c:x val="0.16464252238097604"/>
                  <c:y val="0.136344298055531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y = 13,88x - 1,723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'Зондовые характеристики'!$O$44:$O$46</c:f>
              <c:numCache>
                <c:formatCode>General</c:formatCode>
                <c:ptCount val="3"/>
                <c:pt idx="0">
                  <c:v>0</c:v>
                </c:pt>
                <c:pt idx="1">
                  <c:v>2.0878999999999999</c:v>
                </c:pt>
                <c:pt idx="2">
                  <c:v>0.65849999999999997</c:v>
                </c:pt>
              </c:numCache>
            </c:numRef>
          </c:xVal>
          <c:yVal>
            <c:numRef>
              <c:f>'Зондовые характеристики'!$P$44:$P$46</c:f>
              <c:numCache>
                <c:formatCode>General</c:formatCode>
                <c:ptCount val="3"/>
                <c:pt idx="0">
                  <c:v>0</c:v>
                </c:pt>
                <c:pt idx="1">
                  <c:v>28.05</c:v>
                </c:pt>
                <c:pt idx="2">
                  <c:v>4.9000000000000004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21-4424-9FD0-AF1CF379A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028735"/>
        <c:axId val="1475929423"/>
      </c:scatterChart>
      <c:valAx>
        <c:axId val="1473028735"/>
        <c:scaling>
          <c:orientation val="minMax"/>
          <c:max val="20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U,</a:t>
                </a:r>
                <a:r>
                  <a:rPr lang="en-US" sz="1400" b="1" baseline="0"/>
                  <a:t> </a:t>
                </a:r>
                <a:r>
                  <a:rPr lang="ru-RU" sz="1400" b="1" baseline="0"/>
                  <a:t>В</a:t>
                </a:r>
                <a:endParaRPr lang="ru-RU" sz="1400" b="1"/>
              </a:p>
            </c:rich>
          </c:tx>
          <c:layout>
            <c:manualLayout>
              <c:xMode val="edge"/>
              <c:yMode val="edge"/>
              <c:x val="0.42884602442696657"/>
              <c:y val="0.875746511224755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929423"/>
        <c:crosses val="autoZero"/>
        <c:crossBetween val="midCat"/>
      </c:valAx>
      <c:valAx>
        <c:axId val="14759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I,</a:t>
                </a:r>
                <a:r>
                  <a:rPr lang="en-US" sz="1400" b="1" baseline="0"/>
                  <a:t> </a:t>
                </a:r>
                <a:r>
                  <a:rPr lang="ru-RU" sz="1400" b="1" baseline="0"/>
                  <a:t>мкА</a:t>
                </a:r>
                <a:endParaRPr lang="ru-RU" sz="1400" b="1"/>
              </a:p>
            </c:rich>
          </c:tx>
          <c:layout>
            <c:manualLayout>
              <c:xMode val="edge"/>
              <c:yMode val="edge"/>
              <c:x val="1.1096715961861374E-2"/>
              <c:y val="0.38047652272593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302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208290205026303E-2"/>
          <c:y val="4.4621396870114044E-2"/>
          <c:w val="0.89431885817229984"/>
          <c:h val="0.8495447627352243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'Зондовые характеристики'!$E$3:$E$23</c:f>
              <c:numCache>
                <c:formatCode>General</c:formatCode>
                <c:ptCount val="21"/>
                <c:pt idx="0">
                  <c:v>24.818000000000001</c:v>
                </c:pt>
                <c:pt idx="1">
                  <c:v>22.024999999999999</c:v>
                </c:pt>
                <c:pt idx="2">
                  <c:v>19.084</c:v>
                </c:pt>
                <c:pt idx="3">
                  <c:v>16.038</c:v>
                </c:pt>
                <c:pt idx="4">
                  <c:v>12.946</c:v>
                </c:pt>
                <c:pt idx="5">
                  <c:v>9.9700000000000006</c:v>
                </c:pt>
                <c:pt idx="6">
                  <c:v>8.1150000000000002</c:v>
                </c:pt>
                <c:pt idx="7">
                  <c:v>5.9820000000000002</c:v>
                </c:pt>
                <c:pt idx="8">
                  <c:v>3.0066999999999999</c:v>
                </c:pt>
                <c:pt idx="9">
                  <c:v>0.98729999999999996</c:v>
                </c:pt>
                <c:pt idx="10">
                  <c:v>-2.0043000000000002</c:v>
                </c:pt>
                <c:pt idx="11">
                  <c:v>-4.1590999999999996</c:v>
                </c:pt>
                <c:pt idx="12">
                  <c:v>-6.0750000000000002</c:v>
                </c:pt>
                <c:pt idx="13">
                  <c:v>-8.1419999999999995</c:v>
                </c:pt>
                <c:pt idx="14">
                  <c:v>-10.019</c:v>
                </c:pt>
                <c:pt idx="15">
                  <c:v>-13.002000000000001</c:v>
                </c:pt>
                <c:pt idx="16">
                  <c:v>-15.91</c:v>
                </c:pt>
                <c:pt idx="17">
                  <c:v>-18.97</c:v>
                </c:pt>
                <c:pt idx="18">
                  <c:v>-21.004999999999999</c:v>
                </c:pt>
                <c:pt idx="19">
                  <c:v>-23.021999999999998</c:v>
                </c:pt>
                <c:pt idx="20">
                  <c:v>-25.009</c:v>
                </c:pt>
              </c:numCache>
            </c:numRef>
          </c:xVal>
          <c:yVal>
            <c:numRef>
              <c:f>'Зондовые характеристики'!$F$3:$F$23</c:f>
              <c:numCache>
                <c:formatCode>General</c:formatCode>
                <c:ptCount val="21"/>
                <c:pt idx="0">
                  <c:v>85.18</c:v>
                </c:pt>
                <c:pt idx="1">
                  <c:v>82.86</c:v>
                </c:pt>
                <c:pt idx="2">
                  <c:v>80.52</c:v>
                </c:pt>
                <c:pt idx="3">
                  <c:v>77.77</c:v>
                </c:pt>
                <c:pt idx="4">
                  <c:v>73.41</c:v>
                </c:pt>
                <c:pt idx="5">
                  <c:v>66.33</c:v>
                </c:pt>
                <c:pt idx="6">
                  <c:v>59.45</c:v>
                </c:pt>
                <c:pt idx="7">
                  <c:v>48.66</c:v>
                </c:pt>
                <c:pt idx="8">
                  <c:v>28.01</c:v>
                </c:pt>
                <c:pt idx="9">
                  <c:v>11.15</c:v>
                </c:pt>
                <c:pt idx="10">
                  <c:v>-11.12</c:v>
                </c:pt>
                <c:pt idx="11">
                  <c:v>-27.89</c:v>
                </c:pt>
                <c:pt idx="12">
                  <c:v>-40.15</c:v>
                </c:pt>
                <c:pt idx="13">
                  <c:v>-50.33</c:v>
                </c:pt>
                <c:pt idx="14">
                  <c:v>-56.99</c:v>
                </c:pt>
                <c:pt idx="15">
                  <c:v>-63.44</c:v>
                </c:pt>
                <c:pt idx="16">
                  <c:v>-67.08</c:v>
                </c:pt>
                <c:pt idx="17">
                  <c:v>-69.45</c:v>
                </c:pt>
                <c:pt idx="18">
                  <c:v>-70.88</c:v>
                </c:pt>
                <c:pt idx="19">
                  <c:v>-72.34</c:v>
                </c:pt>
                <c:pt idx="20">
                  <c:v>-73.77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91-47DB-B85B-9347E53583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5"/>
            <c:backward val="5"/>
            <c:dispRSqr val="0"/>
            <c:dispEq val="1"/>
            <c:trendlineLbl>
              <c:layout>
                <c:manualLayout>
                  <c:x val="0.14907640363226393"/>
                  <c:y val="0.135049516335359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chemeClr val="accent2"/>
                        </a:solidFill>
                      </a:rPr>
                      <a:t>y = 7,167x + 2,4396</a:t>
                    </a:r>
                    <a:endParaRPr lang="en-US" sz="1000" b="1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'Зондовые характеристики'!$F$66:$F$68</c:f>
              <c:numCache>
                <c:formatCode>General</c:formatCode>
                <c:ptCount val="3"/>
                <c:pt idx="0">
                  <c:v>0</c:v>
                </c:pt>
                <c:pt idx="1">
                  <c:v>0.98729999999999996</c:v>
                </c:pt>
                <c:pt idx="2">
                  <c:v>-2.0043000000000002</c:v>
                </c:pt>
              </c:numCache>
            </c:numRef>
          </c:xVal>
          <c:yVal>
            <c:numRef>
              <c:f>'Зондовые характеристики'!$G$66:$G$68</c:f>
              <c:numCache>
                <c:formatCode>General</c:formatCode>
                <c:ptCount val="3"/>
                <c:pt idx="0">
                  <c:v>0</c:v>
                </c:pt>
                <c:pt idx="1">
                  <c:v>11.15</c:v>
                </c:pt>
                <c:pt idx="2">
                  <c:v>-11.12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91-47DB-B85B-9347E5358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004367"/>
        <c:axId val="1481437919"/>
      </c:scatterChart>
      <c:valAx>
        <c:axId val="1536004367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U,</a:t>
                </a:r>
                <a:r>
                  <a:rPr lang="en-US" sz="1400" b="1" baseline="0"/>
                  <a:t> </a:t>
                </a:r>
                <a:r>
                  <a:rPr lang="ru-RU" sz="1400" b="1" baseline="0"/>
                  <a:t>В</a:t>
                </a:r>
                <a:endParaRPr lang="ru-RU" b="1"/>
              </a:p>
            </c:rich>
          </c:tx>
          <c:layout>
            <c:manualLayout>
              <c:xMode val="edge"/>
              <c:yMode val="edge"/>
              <c:x val="0.47474591026122115"/>
              <c:y val="0.89010966898078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1437919"/>
        <c:crosses val="autoZero"/>
        <c:crossBetween val="midCat"/>
      </c:valAx>
      <c:valAx>
        <c:axId val="14814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I,</a:t>
                </a:r>
                <a:r>
                  <a:rPr lang="en-US" sz="1400" b="1" baseline="0"/>
                  <a:t> </a:t>
                </a:r>
                <a:r>
                  <a:rPr lang="ru-RU" sz="1400" b="1" baseline="0"/>
                  <a:t>мкА</a:t>
                </a:r>
                <a:endParaRPr lang="ru-RU" sz="1400" b="1"/>
              </a:p>
            </c:rich>
          </c:tx>
          <c:layout>
            <c:manualLayout>
              <c:xMode val="edge"/>
              <c:yMode val="edge"/>
              <c:x val="1.5992102168126104E-2"/>
              <c:y val="0.37021258246733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600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694444444444448E-2"/>
          <c:y val="8.3750000000000005E-2"/>
          <c:w val="0.88708333333333333"/>
          <c:h val="0.8093518518518518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'Зондовые характеристики'!$H$3:$H$23</c:f>
              <c:numCache>
                <c:formatCode>General</c:formatCode>
                <c:ptCount val="21"/>
                <c:pt idx="0">
                  <c:v>25.055</c:v>
                </c:pt>
                <c:pt idx="1">
                  <c:v>21.988</c:v>
                </c:pt>
                <c:pt idx="2">
                  <c:v>18.957000000000001</c:v>
                </c:pt>
                <c:pt idx="3">
                  <c:v>16.100000000000001</c:v>
                </c:pt>
                <c:pt idx="4">
                  <c:v>12.897</c:v>
                </c:pt>
                <c:pt idx="5">
                  <c:v>10.132</c:v>
                </c:pt>
                <c:pt idx="6">
                  <c:v>8.1</c:v>
                </c:pt>
                <c:pt idx="7">
                  <c:v>5.8650000000000002</c:v>
                </c:pt>
                <c:pt idx="8">
                  <c:v>3.8961999999999999</c:v>
                </c:pt>
                <c:pt idx="9">
                  <c:v>2.1301999999999999</c:v>
                </c:pt>
                <c:pt idx="10">
                  <c:v>0.43140000000000001</c:v>
                </c:pt>
                <c:pt idx="11">
                  <c:v>-1.8997999999999999</c:v>
                </c:pt>
                <c:pt idx="12">
                  <c:v>-3.8824999999999998</c:v>
                </c:pt>
                <c:pt idx="13">
                  <c:v>-6.0110000000000001</c:v>
                </c:pt>
                <c:pt idx="14">
                  <c:v>-8.1470000000000002</c:v>
                </c:pt>
                <c:pt idx="15">
                  <c:v>-10.23</c:v>
                </c:pt>
                <c:pt idx="16">
                  <c:v>-13.163</c:v>
                </c:pt>
                <c:pt idx="17">
                  <c:v>-16.183</c:v>
                </c:pt>
                <c:pt idx="18">
                  <c:v>-18.82</c:v>
                </c:pt>
                <c:pt idx="19">
                  <c:v>-22.265000000000001</c:v>
                </c:pt>
                <c:pt idx="20">
                  <c:v>-25.027999999999999</c:v>
                </c:pt>
              </c:numCache>
            </c:numRef>
          </c:xVal>
          <c:yVal>
            <c:numRef>
              <c:f>'Зондовые характеристики'!$I$3:$I$23</c:f>
              <c:numCache>
                <c:formatCode>General</c:formatCode>
                <c:ptCount val="21"/>
                <c:pt idx="0">
                  <c:v>45.62</c:v>
                </c:pt>
                <c:pt idx="1">
                  <c:v>44.12</c:v>
                </c:pt>
                <c:pt idx="2">
                  <c:v>42.6</c:v>
                </c:pt>
                <c:pt idx="3">
                  <c:v>41.18</c:v>
                </c:pt>
                <c:pt idx="4">
                  <c:v>39.15</c:v>
                </c:pt>
                <c:pt idx="5">
                  <c:v>36</c:v>
                </c:pt>
                <c:pt idx="6">
                  <c:v>32.44</c:v>
                </c:pt>
                <c:pt idx="7">
                  <c:v>26.66</c:v>
                </c:pt>
                <c:pt idx="8">
                  <c:v>19.77</c:v>
                </c:pt>
                <c:pt idx="9">
                  <c:v>12.25</c:v>
                </c:pt>
                <c:pt idx="10">
                  <c:v>4.2699999999999996</c:v>
                </c:pt>
                <c:pt idx="11">
                  <c:v>-6.07</c:v>
                </c:pt>
                <c:pt idx="12">
                  <c:v>-14.45</c:v>
                </c:pt>
                <c:pt idx="13">
                  <c:v>-21.64</c:v>
                </c:pt>
                <c:pt idx="14">
                  <c:v>-26.88</c:v>
                </c:pt>
                <c:pt idx="15">
                  <c:v>-30.3</c:v>
                </c:pt>
                <c:pt idx="16">
                  <c:v>-33.19</c:v>
                </c:pt>
                <c:pt idx="17">
                  <c:v>-34.869999999999997</c:v>
                </c:pt>
                <c:pt idx="18">
                  <c:v>-36.04</c:v>
                </c:pt>
                <c:pt idx="19">
                  <c:v>-37.47</c:v>
                </c:pt>
                <c:pt idx="20">
                  <c:v>-38.67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E7-46AA-B8FC-47C0DFB5868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5"/>
            <c:backward val="5"/>
            <c:dispRSqr val="0"/>
            <c:dispEq val="1"/>
            <c:trendlineLbl>
              <c:layout>
                <c:manualLayout>
                  <c:x val="0.19884098862642169"/>
                  <c:y val="0.139278215223097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chemeClr val="accent2"/>
                        </a:solidFill>
                      </a:rPr>
                      <a:t>y = 4,0606x + 1,3875</a:t>
                    </a:r>
                    <a:endParaRPr lang="en-US" sz="1000" b="1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'Зондовые характеристики'!$M$67:$M$69</c:f>
              <c:numCache>
                <c:formatCode>General</c:formatCode>
                <c:ptCount val="3"/>
                <c:pt idx="0">
                  <c:v>0</c:v>
                </c:pt>
                <c:pt idx="1">
                  <c:v>0.43140000000000001</c:v>
                </c:pt>
                <c:pt idx="2">
                  <c:v>-1.8997999999999999</c:v>
                </c:pt>
              </c:numCache>
            </c:numRef>
          </c:xVal>
          <c:yVal>
            <c:numRef>
              <c:f>'Зондовые характеристики'!$N$67:$N$69</c:f>
              <c:numCache>
                <c:formatCode>General</c:formatCode>
                <c:ptCount val="3"/>
                <c:pt idx="0">
                  <c:v>0</c:v>
                </c:pt>
                <c:pt idx="1">
                  <c:v>4.2699999999999996</c:v>
                </c:pt>
                <c:pt idx="2">
                  <c:v>-6.07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E7-46AA-B8FC-47C0DFB58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676335"/>
        <c:axId val="1664941439"/>
      </c:scatterChart>
      <c:valAx>
        <c:axId val="1664676335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U,</a:t>
                </a:r>
                <a:r>
                  <a:rPr lang="ru-RU" sz="1400" b="1"/>
                  <a:t>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941439"/>
        <c:crosses val="autoZero"/>
        <c:crossBetween val="midCat"/>
      </c:valAx>
      <c:valAx>
        <c:axId val="166494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I,</a:t>
                </a:r>
                <a:r>
                  <a:rPr lang="en-US" sz="1400" b="1" baseline="0"/>
                  <a:t> </a:t>
                </a:r>
                <a:r>
                  <a:rPr lang="ru-RU" sz="1400" b="1" baseline="0"/>
                  <a:t>мкА</a:t>
                </a:r>
                <a:endParaRPr lang="ru-RU" sz="1400" b="1"/>
              </a:p>
            </c:rich>
          </c:tx>
          <c:layout>
            <c:manualLayout>
              <c:xMode val="edge"/>
              <c:yMode val="edge"/>
              <c:x val="1.1111111111111112E-2"/>
              <c:y val="0.41689814814814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67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16426071741032"/>
          <c:y val="5.0925925925925923E-2"/>
          <c:w val="0.86294685039370089"/>
          <c:h val="0.7579246864975210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backward val="1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Параметры!$C$22:$C$24</c:f>
                <c:numCache>
                  <c:formatCode>General</c:formatCode>
                  <c:ptCount val="3"/>
                  <c:pt idx="0">
                    <c:v>0.36</c:v>
                  </c:pt>
                  <c:pt idx="1">
                    <c:v>0.24</c:v>
                  </c:pt>
                  <c:pt idx="2">
                    <c:v>0.17</c:v>
                  </c:pt>
                </c:numCache>
              </c:numRef>
            </c:plus>
            <c:minus>
              <c:numRef>
                <c:f>Параметры!$C$22:$C$24</c:f>
                <c:numCache>
                  <c:formatCode>General</c:formatCode>
                  <c:ptCount val="3"/>
                  <c:pt idx="0">
                    <c:v>0.36</c:v>
                  </c:pt>
                  <c:pt idx="1">
                    <c:v>0.24</c:v>
                  </c:pt>
                  <c:pt idx="2">
                    <c:v>0.17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Параметры!$A$22:$A$24</c:f>
              <c:numCache>
                <c:formatCode>General</c:formatCode>
                <c:ptCount val="3"/>
                <c:pt idx="0">
                  <c:v>4.55</c:v>
                </c:pt>
                <c:pt idx="1">
                  <c:v>2.4500000000000002</c:v>
                </c:pt>
                <c:pt idx="2">
                  <c:v>1.33</c:v>
                </c:pt>
              </c:numCache>
            </c:numRef>
          </c:xVal>
          <c:yVal>
            <c:numRef>
              <c:f>Параметры!$B$22:$B$24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E-4CD7-A1C1-A45F38B59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878703"/>
        <c:axId val="1411245887"/>
      </c:scatterChart>
      <c:valAx>
        <c:axId val="154087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I,</a:t>
                </a:r>
                <a:r>
                  <a:rPr lang="en-US" sz="1400" b="1" baseline="0"/>
                  <a:t> </a:t>
                </a:r>
                <a:r>
                  <a:rPr lang="ru-RU" sz="1400" b="1" baseline="0"/>
                  <a:t>мА</a:t>
                </a:r>
                <a:endParaRPr lang="ru-RU" sz="1400" b="1"/>
              </a:p>
            </c:rich>
          </c:tx>
          <c:layout>
            <c:manualLayout>
              <c:xMode val="edge"/>
              <c:yMode val="edge"/>
              <c:x val="0.45111679790026254"/>
              <c:y val="0.88384259259259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1245887"/>
        <c:crosses val="autoZero"/>
        <c:crossBetween val="midCat"/>
      </c:valAx>
      <c:valAx>
        <c:axId val="141124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</a:t>
                </a:r>
                <a:r>
                  <a:rPr lang="en-US" sz="1200" b="1" baseline="-25000"/>
                  <a:t>e</a:t>
                </a:r>
                <a:r>
                  <a:rPr lang="en-US" sz="1200" b="1" baseline="0"/>
                  <a:t> * 10</a:t>
                </a:r>
                <a:r>
                  <a:rPr lang="en-US" sz="1200" b="1" baseline="30000"/>
                  <a:t>14</a:t>
                </a:r>
                <a:r>
                  <a:rPr lang="en-US" sz="1200" b="1" baseline="0"/>
                  <a:t>,</a:t>
                </a:r>
                <a:r>
                  <a:rPr lang="ru-RU" sz="1200" b="1" baseline="0"/>
                  <a:t>м</a:t>
                </a:r>
                <a:r>
                  <a:rPr lang="ru-RU" sz="1200" b="1" baseline="30000"/>
                  <a:t>3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7950605132691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087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1159230096238"/>
          <c:y val="5.0925925925925923E-2"/>
          <c:w val="0.84559951881014883"/>
          <c:h val="0.734776538349372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1.6"/>
            <c:backward val="1.2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Параметры!$F$2:$F$4</c:f>
                <c:numCache>
                  <c:formatCode>General</c:formatCode>
                  <c:ptCount val="3"/>
                  <c:pt idx="0">
                    <c:v>0.6292103595042049</c:v>
                  </c:pt>
                  <c:pt idx="1">
                    <c:v>0.88463578086399008</c:v>
                  </c:pt>
                  <c:pt idx="2">
                    <c:v>1.0404706145208731</c:v>
                  </c:pt>
                </c:numCache>
              </c:numRef>
            </c:plus>
            <c:minus>
              <c:numRef>
                <c:f>Параметры!$F$2:$F$4</c:f>
                <c:numCache>
                  <c:formatCode>General</c:formatCode>
                  <c:ptCount val="3"/>
                  <c:pt idx="0">
                    <c:v>0.6292103595042049</c:v>
                  </c:pt>
                  <c:pt idx="1">
                    <c:v>0.88463578086399008</c:v>
                  </c:pt>
                  <c:pt idx="2">
                    <c:v>1.0404706145208731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Параметры!$B$22:$B$24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1.5</c:v>
                </c:pt>
              </c:numCache>
            </c:numRef>
          </c:xVal>
          <c:yVal>
            <c:numRef>
              <c:f>Параметры!$E$2:$E$4</c:f>
              <c:numCache>
                <c:formatCode>General</c:formatCode>
                <c:ptCount val="3"/>
                <c:pt idx="0">
                  <c:v>4.1246397694524495</c:v>
                </c:pt>
                <c:pt idx="1">
                  <c:v>4.497907949790795</c:v>
                </c:pt>
                <c:pt idx="2">
                  <c:v>4.1009852216748772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D-4EAB-BCDD-C78FA404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622399"/>
        <c:axId val="1538247087"/>
      </c:scatterChart>
      <c:valAx>
        <c:axId val="15386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I,</a:t>
                </a:r>
                <a:r>
                  <a:rPr lang="en-US" sz="1400" b="1" baseline="0"/>
                  <a:t> </a:t>
                </a:r>
                <a:r>
                  <a:rPr lang="ru-RU" sz="1400" b="1" baseline="0"/>
                  <a:t>мА</a:t>
                </a:r>
                <a:endParaRPr lang="ru-RU" sz="1400" b="1"/>
              </a:p>
            </c:rich>
          </c:tx>
          <c:layout>
            <c:manualLayout>
              <c:xMode val="edge"/>
              <c:yMode val="edge"/>
              <c:x val="0.45717235345581803"/>
              <c:y val="0.88384259259259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8247087"/>
        <c:crosses val="autoZero"/>
        <c:crossBetween val="midCat"/>
      </c:valAx>
      <c:valAx>
        <c:axId val="1538247087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</a:t>
                </a:r>
                <a:r>
                  <a:rPr lang="en-US" sz="1400" b="1" baseline="-25000"/>
                  <a:t>e</a:t>
                </a:r>
                <a:r>
                  <a:rPr lang="en-US" sz="1400" b="1"/>
                  <a:t>,</a:t>
                </a:r>
                <a:r>
                  <a:rPr lang="en-US" sz="1400" b="1" baseline="0"/>
                  <a:t> </a:t>
                </a:r>
                <a:r>
                  <a:rPr lang="ru-RU" sz="1400" b="1" baseline="0"/>
                  <a:t>эВ</a:t>
                </a:r>
                <a:endParaRPr lang="ru-RU" sz="1400" b="1"/>
              </a:p>
            </c:rich>
          </c:tx>
          <c:layout>
            <c:manualLayout>
              <c:xMode val="edge"/>
              <c:yMode val="edge"/>
              <c:x val="1.1111111111111112E-2"/>
              <c:y val="0.39478419364246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862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259404</xdr:colOff>
      <xdr:row>26</xdr:row>
      <xdr:rowOff>164559</xdr:rowOff>
    </xdr:from>
    <xdr:to>
      <xdr:col>9</xdr:col>
      <xdr:colOff>575553</xdr:colOff>
      <xdr:row>41</xdr:row>
      <xdr:rowOff>111057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5796383C-7137-4793-8B24-9F0E55623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209900</xdr:colOff>
      <xdr:row>1</xdr:row>
      <xdr:rowOff>143580</xdr:rowOff>
    </xdr:from>
    <xdr:to>
      <xdr:col>20</xdr:col>
      <xdr:colOff>349248</xdr:colOff>
      <xdr:row>24</xdr:row>
      <xdr:rowOff>134936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8D3736D-5BB1-4096-8647-2B4C07ACB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51593</xdr:colOff>
      <xdr:row>26</xdr:row>
      <xdr:rowOff>73027</xdr:rowOff>
    </xdr:from>
    <xdr:to>
      <xdr:col>12</xdr:col>
      <xdr:colOff>269873</xdr:colOff>
      <xdr:row>46</xdr:row>
      <xdr:rowOff>7939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66B5CD7-030B-4547-8632-CEDF69A64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211943</xdr:colOff>
      <xdr:row>27</xdr:row>
      <xdr:rowOff>100901</xdr:rowOff>
    </xdr:from>
    <xdr:to>
      <xdr:col>21</xdr:col>
      <xdr:colOff>509504</xdr:colOff>
      <xdr:row>42</xdr:row>
      <xdr:rowOff>105664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939CF6E-7CBD-4274-A740-2ACC72B0D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428039</xdr:colOff>
      <xdr:row>46</xdr:row>
      <xdr:rowOff>114769</xdr:rowOff>
    </xdr:from>
    <xdr:to>
      <xdr:col>9</xdr:col>
      <xdr:colOff>301039</xdr:colOff>
      <xdr:row>64</xdr:row>
      <xdr:rowOff>28221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B2D7247-F8A2-430F-A395-8F80A60D4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324556</xdr:colOff>
      <xdr:row>49</xdr:row>
      <xdr:rowOff>58327</xdr:rowOff>
    </xdr:from>
    <xdr:to>
      <xdr:col>19</xdr:col>
      <xdr:colOff>4704</xdr:colOff>
      <xdr:row>64</xdr:row>
      <xdr:rowOff>120416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93739E7B-E5BE-4BCE-8AB2-C81BFD709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</xdr:row>
      <xdr:rowOff>0</xdr:rowOff>
    </xdr:from>
    <xdr:to>
      <xdr:col>12</xdr:col>
      <xdr:colOff>266700</xdr:colOff>
      <xdr:row>26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84FD9B0-0081-4F1C-86B0-614305E91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247650</xdr:colOff>
      <xdr:row>30</xdr:row>
      <xdr:rowOff>15240</xdr:rowOff>
    </xdr:from>
    <xdr:to>
      <xdr:col>10</xdr:col>
      <xdr:colOff>377190</xdr:colOff>
      <xdr:row>45</xdr:row>
      <xdr:rowOff>15240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0F6425B-722F-4F67-BEBC-655119CA9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6571-3DF8-456E-9031-BAEF9699758A}">
  <dimension ref="A1:AO50"/>
  <sheetViews>
    <sheetView topLeftCell="R1" zoomScale="94" zoomScaleNormal="83" workbookViewId="0">
      <selection activeCell="V29" sqref="V29"/>
    </sheetView>
  </sheetViews>
  <sheetFormatPr defaultRowHeight="14.4" x14ac:dyDescent="0.3"/>
  <cols>
    <col min="1" max="1" width="11.44140625" customWidth="1"/>
  </cols>
  <sheetData>
    <row r="1" spans="1:41" x14ac:dyDescent="0.3">
      <c r="A1" s="1" t="s">
        <v>0</v>
      </c>
      <c r="B1" s="1">
        <f xml:space="preserve"> 6/150</f>
        <v>0.04</v>
      </c>
      <c r="D1" s="13" t="s">
        <v>4</v>
      </c>
      <c r="E1" s="14"/>
      <c r="F1" s="15"/>
      <c r="I1" s="13" t="s">
        <v>5</v>
      </c>
      <c r="J1" s="14"/>
      <c r="K1" s="15"/>
      <c r="N1" s="13" t="s">
        <v>11</v>
      </c>
      <c r="O1" s="14"/>
      <c r="P1" s="15"/>
    </row>
    <row r="2" spans="1:41" x14ac:dyDescent="0.3">
      <c r="D2" s="2" t="s">
        <v>1</v>
      </c>
      <c r="E2" s="2" t="s">
        <v>2</v>
      </c>
      <c r="F2" s="2" t="s">
        <v>3</v>
      </c>
      <c r="I2" s="2" t="s">
        <v>1</v>
      </c>
      <c r="J2" s="2" t="s">
        <v>2</v>
      </c>
      <c r="K2" s="2" t="s">
        <v>3</v>
      </c>
      <c r="N2" s="2" t="s">
        <v>1</v>
      </c>
      <c r="O2" s="2" t="s">
        <v>2</v>
      </c>
      <c r="P2" s="2" t="s">
        <v>3</v>
      </c>
    </row>
    <row r="3" spans="1:41" x14ac:dyDescent="0.3">
      <c r="D3" s="4">
        <v>12</v>
      </c>
      <c r="E3" s="4">
        <f>$B$1*D3</f>
        <v>0.48</v>
      </c>
      <c r="F3" s="4">
        <v>35.270000000000003</v>
      </c>
      <c r="I3" s="5">
        <v>143</v>
      </c>
      <c r="J3" s="5">
        <f xml:space="preserve"> $B$1 *I3</f>
        <v>5.72</v>
      </c>
      <c r="K3" s="5">
        <v>30.5</v>
      </c>
      <c r="N3" s="5">
        <v>143</v>
      </c>
      <c r="O3" s="5">
        <f xml:space="preserve"> $B$1 *N3</f>
        <v>5.72</v>
      </c>
      <c r="P3" s="5">
        <v>30.5</v>
      </c>
    </row>
    <row r="4" spans="1:41" x14ac:dyDescent="0.3">
      <c r="D4" s="4">
        <v>18</v>
      </c>
      <c r="E4" s="4">
        <f t="shared" ref="E4:E23" si="0">$B$1*D4</f>
        <v>0.72</v>
      </c>
      <c r="F4" s="4">
        <v>34.380000000000003</v>
      </c>
      <c r="I4" s="5">
        <v>134</v>
      </c>
      <c r="J4" s="5">
        <f t="shared" ref="J4:J24" si="1" xml:space="preserve"> $B$1 *I4</f>
        <v>5.36</v>
      </c>
      <c r="K4" s="5">
        <v>30.58</v>
      </c>
      <c r="N4" s="5">
        <v>134</v>
      </c>
      <c r="O4" s="5">
        <f t="shared" ref="O4:O24" si="2" xml:space="preserve"> $B$1 *N4</f>
        <v>5.36</v>
      </c>
      <c r="P4" s="5">
        <v>30.58</v>
      </c>
    </row>
    <row r="5" spans="1:41" x14ac:dyDescent="0.3">
      <c r="D5" s="4">
        <v>24</v>
      </c>
      <c r="E5" s="4">
        <f t="shared" si="0"/>
        <v>0.96</v>
      </c>
      <c r="F5" s="4">
        <v>33.78</v>
      </c>
      <c r="I5" s="5">
        <v>127</v>
      </c>
      <c r="J5" s="5">
        <f t="shared" si="1"/>
        <v>5.08</v>
      </c>
      <c r="K5" s="5">
        <v>30.62</v>
      </c>
      <c r="N5" s="5">
        <v>127</v>
      </c>
      <c r="O5" s="5">
        <f t="shared" si="2"/>
        <v>5.08</v>
      </c>
      <c r="P5" s="5">
        <v>30.62</v>
      </c>
    </row>
    <row r="6" spans="1:41" x14ac:dyDescent="0.3">
      <c r="D6" s="4">
        <v>31</v>
      </c>
      <c r="E6" s="4">
        <f t="shared" si="0"/>
        <v>1.24</v>
      </c>
      <c r="F6" s="4">
        <v>32.549999999999997</v>
      </c>
      <c r="I6" s="5">
        <v>121</v>
      </c>
      <c r="J6" s="5">
        <f t="shared" si="1"/>
        <v>4.84</v>
      </c>
      <c r="K6" s="5">
        <v>30.65</v>
      </c>
      <c r="N6" s="5">
        <v>121</v>
      </c>
      <c r="O6" s="5">
        <f t="shared" si="2"/>
        <v>4.84</v>
      </c>
      <c r="P6" s="5">
        <v>30.65</v>
      </c>
    </row>
    <row r="7" spans="1:41" x14ac:dyDescent="0.3">
      <c r="D7" s="4">
        <v>38</v>
      </c>
      <c r="E7" s="4">
        <f t="shared" si="0"/>
        <v>1.52</v>
      </c>
      <c r="F7" s="4">
        <v>31.75</v>
      </c>
      <c r="I7" s="5">
        <v>114</v>
      </c>
      <c r="J7" s="5">
        <f t="shared" si="1"/>
        <v>4.5600000000000005</v>
      </c>
      <c r="K7" s="5">
        <v>30.65</v>
      </c>
      <c r="N7" s="5">
        <v>114</v>
      </c>
      <c r="O7" s="5">
        <f t="shared" si="2"/>
        <v>4.5600000000000005</v>
      </c>
      <c r="P7" s="5">
        <v>30.65</v>
      </c>
    </row>
    <row r="8" spans="1:41" x14ac:dyDescent="0.3">
      <c r="D8" s="4">
        <v>44</v>
      </c>
      <c r="E8" s="4">
        <f t="shared" si="0"/>
        <v>1.76</v>
      </c>
      <c r="F8" s="4">
        <v>31.4</v>
      </c>
      <c r="I8" s="5">
        <v>109</v>
      </c>
      <c r="J8" s="5">
        <f t="shared" si="1"/>
        <v>4.3600000000000003</v>
      </c>
      <c r="K8" s="5">
        <v>30.62</v>
      </c>
      <c r="N8" s="5">
        <v>109</v>
      </c>
      <c r="O8" s="5">
        <f t="shared" si="2"/>
        <v>4.3600000000000003</v>
      </c>
      <c r="P8" s="5">
        <v>30.62</v>
      </c>
    </row>
    <row r="9" spans="1:41" x14ac:dyDescent="0.3">
      <c r="D9" s="4">
        <v>52</v>
      </c>
      <c r="E9" s="4">
        <f t="shared" si="0"/>
        <v>2.08</v>
      </c>
      <c r="F9" s="4">
        <v>31.07</v>
      </c>
      <c r="I9" s="5">
        <v>103</v>
      </c>
      <c r="J9" s="5">
        <f t="shared" si="1"/>
        <v>4.12</v>
      </c>
      <c r="K9" s="5">
        <v>30.6</v>
      </c>
      <c r="N9" s="5">
        <v>103</v>
      </c>
      <c r="O9" s="5">
        <f t="shared" si="2"/>
        <v>4.12</v>
      </c>
      <c r="P9" s="5">
        <v>30.6</v>
      </c>
      <c r="S9" s="13" t="s">
        <v>4</v>
      </c>
      <c r="T9" s="2" t="s">
        <v>1</v>
      </c>
      <c r="U9" s="4">
        <v>12</v>
      </c>
      <c r="V9" s="4">
        <v>18</v>
      </c>
      <c r="W9" s="4">
        <v>24</v>
      </c>
      <c r="X9" s="4">
        <v>31</v>
      </c>
      <c r="Y9" s="4">
        <v>38</v>
      </c>
      <c r="Z9" s="4">
        <v>44</v>
      </c>
      <c r="AA9" s="4">
        <v>52</v>
      </c>
      <c r="AB9" s="4">
        <v>57</v>
      </c>
      <c r="AC9" s="4">
        <v>61</v>
      </c>
      <c r="AD9" s="4">
        <v>68</v>
      </c>
      <c r="AE9" s="4">
        <v>75</v>
      </c>
      <c r="AF9" s="4">
        <v>82</v>
      </c>
      <c r="AG9" s="4">
        <v>87</v>
      </c>
      <c r="AH9" s="4">
        <v>95</v>
      </c>
      <c r="AI9" s="4">
        <v>103</v>
      </c>
      <c r="AJ9" s="4">
        <v>111</v>
      </c>
      <c r="AK9" s="4">
        <v>122</v>
      </c>
      <c r="AL9" s="4">
        <v>128</v>
      </c>
      <c r="AM9" s="4">
        <v>134</v>
      </c>
      <c r="AN9" s="4">
        <v>140</v>
      </c>
      <c r="AO9" s="4">
        <v>146</v>
      </c>
    </row>
    <row r="10" spans="1:41" x14ac:dyDescent="0.3">
      <c r="D10" s="4">
        <v>57</v>
      </c>
      <c r="E10" s="4">
        <f t="shared" si="0"/>
        <v>2.2800000000000002</v>
      </c>
      <c r="F10" s="4">
        <v>30.84</v>
      </c>
      <c r="I10" s="5">
        <v>98</v>
      </c>
      <c r="J10" s="5">
        <f t="shared" si="1"/>
        <v>3.92</v>
      </c>
      <c r="K10" s="5">
        <v>30.57</v>
      </c>
      <c r="N10" s="5">
        <v>98</v>
      </c>
      <c r="O10" s="5">
        <f t="shared" si="2"/>
        <v>3.92</v>
      </c>
      <c r="P10" s="5">
        <v>30.57</v>
      </c>
      <c r="S10" s="14"/>
      <c r="T10" s="2" t="s">
        <v>2</v>
      </c>
      <c r="U10" s="4">
        <f t="shared" ref="U10:AO10" si="3">$B$1*U9</f>
        <v>0.48</v>
      </c>
      <c r="V10" s="4">
        <f t="shared" si="3"/>
        <v>0.72</v>
      </c>
      <c r="W10" s="4">
        <f t="shared" si="3"/>
        <v>0.96</v>
      </c>
      <c r="X10" s="4">
        <f t="shared" si="3"/>
        <v>1.24</v>
      </c>
      <c r="Y10" s="4">
        <f t="shared" si="3"/>
        <v>1.52</v>
      </c>
      <c r="Z10" s="4">
        <f t="shared" si="3"/>
        <v>1.76</v>
      </c>
      <c r="AA10" s="4">
        <f t="shared" si="3"/>
        <v>2.08</v>
      </c>
      <c r="AB10" s="4">
        <f t="shared" si="3"/>
        <v>2.2800000000000002</v>
      </c>
      <c r="AC10" s="4">
        <f t="shared" si="3"/>
        <v>2.44</v>
      </c>
      <c r="AD10" s="4">
        <f t="shared" si="3"/>
        <v>2.72</v>
      </c>
      <c r="AE10" s="4">
        <f t="shared" si="3"/>
        <v>3</v>
      </c>
      <c r="AF10" s="4">
        <f t="shared" si="3"/>
        <v>3.2800000000000002</v>
      </c>
      <c r="AG10" s="4">
        <f t="shared" si="3"/>
        <v>3.48</v>
      </c>
      <c r="AH10" s="4">
        <f t="shared" si="3"/>
        <v>3.8000000000000003</v>
      </c>
      <c r="AI10" s="4">
        <f t="shared" si="3"/>
        <v>4.12</v>
      </c>
      <c r="AJ10" s="4">
        <f t="shared" si="3"/>
        <v>4.4400000000000004</v>
      </c>
      <c r="AK10" s="4">
        <f t="shared" si="3"/>
        <v>4.88</v>
      </c>
      <c r="AL10" s="4">
        <f t="shared" si="3"/>
        <v>5.12</v>
      </c>
      <c r="AM10" s="4">
        <f t="shared" si="3"/>
        <v>5.36</v>
      </c>
      <c r="AN10" s="4">
        <f t="shared" si="3"/>
        <v>5.6000000000000005</v>
      </c>
      <c r="AO10" s="4">
        <f t="shared" si="3"/>
        <v>5.84</v>
      </c>
    </row>
    <row r="11" spans="1:41" x14ac:dyDescent="0.3">
      <c r="D11" s="4">
        <v>61</v>
      </c>
      <c r="E11" s="4">
        <f t="shared" si="0"/>
        <v>2.44</v>
      </c>
      <c r="F11" s="4">
        <v>30.77</v>
      </c>
      <c r="I11" s="5">
        <v>91</v>
      </c>
      <c r="J11" s="5">
        <f t="shared" si="1"/>
        <v>3.64</v>
      </c>
      <c r="K11" s="5">
        <v>30.53</v>
      </c>
      <c r="N11" s="5">
        <v>91</v>
      </c>
      <c r="O11" s="5">
        <f t="shared" si="2"/>
        <v>3.64</v>
      </c>
      <c r="P11" s="5">
        <v>30.53</v>
      </c>
      <c r="S11" s="15"/>
      <c r="T11" s="2" t="s">
        <v>3</v>
      </c>
      <c r="U11" s="4">
        <v>35.270000000000003</v>
      </c>
      <c r="V11" s="4">
        <v>34.380000000000003</v>
      </c>
      <c r="W11" s="4">
        <v>33.78</v>
      </c>
      <c r="X11" s="4">
        <v>32.549999999999997</v>
      </c>
      <c r="Y11" s="4">
        <v>31.75</v>
      </c>
      <c r="Z11" s="4">
        <v>31.4</v>
      </c>
      <c r="AA11" s="4">
        <v>31.07</v>
      </c>
      <c r="AB11" s="4">
        <v>30.84</v>
      </c>
      <c r="AC11" s="4">
        <v>30.77</v>
      </c>
      <c r="AD11" s="4">
        <v>30.62</v>
      </c>
      <c r="AE11" s="4">
        <v>30.38</v>
      </c>
      <c r="AF11" s="4">
        <v>30.34</v>
      </c>
      <c r="AG11" s="4">
        <v>30.46</v>
      </c>
      <c r="AH11" s="4">
        <v>30.55</v>
      </c>
      <c r="AI11" s="4">
        <v>30.55</v>
      </c>
      <c r="AJ11" s="4">
        <v>30.6</v>
      </c>
      <c r="AK11" s="4">
        <v>30.6</v>
      </c>
      <c r="AL11" s="4">
        <v>30.57</v>
      </c>
      <c r="AM11" s="4">
        <v>30.52</v>
      </c>
      <c r="AN11" s="4">
        <v>30.5</v>
      </c>
      <c r="AO11" s="4">
        <v>30.43</v>
      </c>
    </row>
    <row r="12" spans="1:41" x14ac:dyDescent="0.3">
      <c r="D12" s="4">
        <v>68</v>
      </c>
      <c r="E12" s="4">
        <f t="shared" si="0"/>
        <v>2.72</v>
      </c>
      <c r="F12" s="4">
        <v>30.62</v>
      </c>
      <c r="I12" s="5">
        <v>85</v>
      </c>
      <c r="J12" s="5">
        <f t="shared" si="1"/>
        <v>3.4</v>
      </c>
      <c r="K12" s="5">
        <v>30.4</v>
      </c>
      <c r="N12" s="5">
        <v>85</v>
      </c>
      <c r="O12" s="5">
        <f t="shared" si="2"/>
        <v>3.4</v>
      </c>
      <c r="P12" s="5">
        <v>30.4</v>
      </c>
    </row>
    <row r="13" spans="1:41" x14ac:dyDescent="0.3">
      <c r="D13" s="4">
        <v>75</v>
      </c>
      <c r="E13" s="4">
        <f t="shared" si="0"/>
        <v>3</v>
      </c>
      <c r="F13" s="4">
        <v>30.38</v>
      </c>
      <c r="I13" s="5">
        <v>78</v>
      </c>
      <c r="J13" s="5">
        <f t="shared" si="1"/>
        <v>3.12</v>
      </c>
      <c r="K13" s="5">
        <v>30.3</v>
      </c>
      <c r="N13" s="5">
        <v>78</v>
      </c>
      <c r="O13" s="5">
        <f t="shared" si="2"/>
        <v>3.12</v>
      </c>
      <c r="P13" s="5">
        <v>30.3</v>
      </c>
    </row>
    <row r="14" spans="1:41" x14ac:dyDescent="0.3">
      <c r="D14" s="4">
        <v>82</v>
      </c>
      <c r="E14" s="4">
        <f t="shared" si="0"/>
        <v>3.2800000000000002</v>
      </c>
      <c r="F14" s="4">
        <v>30.34</v>
      </c>
      <c r="I14" s="5">
        <v>73</v>
      </c>
      <c r="J14" s="5">
        <f t="shared" si="1"/>
        <v>2.92</v>
      </c>
      <c r="K14" s="5">
        <v>30.48</v>
      </c>
      <c r="N14" s="5">
        <v>73</v>
      </c>
      <c r="O14" s="5">
        <f t="shared" si="2"/>
        <v>2.92</v>
      </c>
      <c r="P14" s="5">
        <v>30.48</v>
      </c>
    </row>
    <row r="15" spans="1:41" x14ac:dyDescent="0.3">
      <c r="D15" s="4">
        <v>87</v>
      </c>
      <c r="E15" s="4">
        <f t="shared" si="0"/>
        <v>3.48</v>
      </c>
      <c r="F15" s="4">
        <v>30.46</v>
      </c>
      <c r="I15" s="5">
        <v>66</v>
      </c>
      <c r="J15" s="5">
        <f t="shared" si="1"/>
        <v>2.64</v>
      </c>
      <c r="K15" s="5">
        <v>30.64</v>
      </c>
      <c r="N15" s="5">
        <v>66</v>
      </c>
      <c r="O15" s="5">
        <f t="shared" si="2"/>
        <v>2.64</v>
      </c>
      <c r="P15" s="5">
        <v>30.64</v>
      </c>
      <c r="U15" t="s">
        <v>10</v>
      </c>
    </row>
    <row r="16" spans="1:41" x14ac:dyDescent="0.3">
      <c r="D16" s="4">
        <v>95</v>
      </c>
      <c r="E16" s="4">
        <f t="shared" si="0"/>
        <v>3.8000000000000003</v>
      </c>
      <c r="F16" s="4">
        <v>30.55</v>
      </c>
      <c r="I16" s="5">
        <v>59</v>
      </c>
      <c r="J16" s="5">
        <f t="shared" si="1"/>
        <v>2.36</v>
      </c>
      <c r="K16" s="5">
        <v>30.77</v>
      </c>
      <c r="N16" s="5">
        <v>59</v>
      </c>
      <c r="O16" s="5">
        <f t="shared" si="2"/>
        <v>2.36</v>
      </c>
      <c r="P16" s="5">
        <v>30.77</v>
      </c>
    </row>
    <row r="17" spans="4:16" x14ac:dyDescent="0.3">
      <c r="D17" s="4">
        <v>103</v>
      </c>
      <c r="E17" s="4">
        <f t="shared" si="0"/>
        <v>4.12</v>
      </c>
      <c r="F17" s="4">
        <v>30.55</v>
      </c>
      <c r="I17" s="5">
        <v>52</v>
      </c>
      <c r="J17" s="5">
        <f t="shared" si="1"/>
        <v>2.08</v>
      </c>
      <c r="K17" s="5">
        <v>31.01</v>
      </c>
      <c r="N17" s="5">
        <v>52</v>
      </c>
      <c r="O17" s="5">
        <f t="shared" si="2"/>
        <v>2.08</v>
      </c>
      <c r="P17" s="5">
        <v>31.01</v>
      </c>
    </row>
    <row r="18" spans="4:16" x14ac:dyDescent="0.3">
      <c r="D18" s="4">
        <v>111</v>
      </c>
      <c r="E18" s="4">
        <f t="shared" si="0"/>
        <v>4.4400000000000004</v>
      </c>
      <c r="F18" s="4">
        <v>30.6</v>
      </c>
      <c r="I18" s="5">
        <v>45</v>
      </c>
      <c r="J18" s="5">
        <f t="shared" si="1"/>
        <v>1.8</v>
      </c>
      <c r="K18" s="5">
        <v>31.28</v>
      </c>
      <c r="N18" s="5">
        <v>45</v>
      </c>
      <c r="O18" s="5">
        <f t="shared" si="2"/>
        <v>1.8</v>
      </c>
      <c r="P18" s="5">
        <v>31.28</v>
      </c>
    </row>
    <row r="19" spans="4:16" x14ac:dyDescent="0.3">
      <c r="D19" s="4">
        <v>122</v>
      </c>
      <c r="E19" s="4">
        <f t="shared" si="0"/>
        <v>4.88</v>
      </c>
      <c r="F19" s="4">
        <v>30.6</v>
      </c>
      <c r="I19" s="5">
        <v>36</v>
      </c>
      <c r="J19" s="5">
        <f t="shared" si="1"/>
        <v>1.44</v>
      </c>
      <c r="K19" s="5">
        <v>31.9</v>
      </c>
      <c r="N19" s="5">
        <v>36</v>
      </c>
      <c r="O19" s="5">
        <f t="shared" si="2"/>
        <v>1.44</v>
      </c>
      <c r="P19" s="5">
        <v>31.9</v>
      </c>
    </row>
    <row r="20" spans="4:16" x14ac:dyDescent="0.3">
      <c r="D20" s="4">
        <v>128</v>
      </c>
      <c r="E20" s="4">
        <f t="shared" si="0"/>
        <v>5.12</v>
      </c>
      <c r="F20" s="4">
        <v>30.57</v>
      </c>
      <c r="I20" s="5">
        <v>31</v>
      </c>
      <c r="J20" s="5">
        <f t="shared" si="1"/>
        <v>1.24</v>
      </c>
      <c r="K20" s="5">
        <v>32.369999999999997</v>
      </c>
      <c r="N20" s="5">
        <v>31</v>
      </c>
      <c r="O20" s="5">
        <f t="shared" si="2"/>
        <v>1.24</v>
      </c>
      <c r="P20" s="5">
        <v>32.369999999999997</v>
      </c>
    </row>
    <row r="21" spans="4:16" x14ac:dyDescent="0.3">
      <c r="D21" s="4">
        <v>134</v>
      </c>
      <c r="E21" s="4">
        <f t="shared" si="0"/>
        <v>5.36</v>
      </c>
      <c r="F21" s="4">
        <v>30.52</v>
      </c>
      <c r="I21" s="5">
        <v>25</v>
      </c>
      <c r="J21" s="5">
        <f t="shared" si="1"/>
        <v>1</v>
      </c>
      <c r="K21" s="5">
        <v>33.53</v>
      </c>
      <c r="N21" s="5">
        <v>25</v>
      </c>
      <c r="O21" s="5">
        <f t="shared" si="2"/>
        <v>1</v>
      </c>
      <c r="P21" s="5">
        <v>33.53</v>
      </c>
    </row>
    <row r="22" spans="4:16" x14ac:dyDescent="0.3">
      <c r="D22" s="4">
        <v>140</v>
      </c>
      <c r="E22" s="4">
        <f t="shared" si="0"/>
        <v>5.6000000000000005</v>
      </c>
      <c r="F22" s="4">
        <v>30.5</v>
      </c>
      <c r="I22" s="5">
        <v>19</v>
      </c>
      <c r="J22" s="5">
        <f t="shared" si="1"/>
        <v>0.76</v>
      </c>
      <c r="K22" s="5">
        <v>34.200000000000003</v>
      </c>
      <c r="N22" s="5">
        <v>19</v>
      </c>
      <c r="O22" s="5">
        <f t="shared" si="2"/>
        <v>0.76</v>
      </c>
      <c r="P22" s="5">
        <v>34.200000000000003</v>
      </c>
    </row>
    <row r="23" spans="4:16" x14ac:dyDescent="0.3">
      <c r="D23" s="4">
        <v>146</v>
      </c>
      <c r="E23" s="4">
        <f t="shared" si="0"/>
        <v>5.84</v>
      </c>
      <c r="F23" s="4">
        <v>30.43</v>
      </c>
      <c r="I23" s="5">
        <v>15</v>
      </c>
      <c r="J23" s="5">
        <f t="shared" si="1"/>
        <v>0.6</v>
      </c>
      <c r="K23" s="5">
        <v>34.81</v>
      </c>
      <c r="N23" s="5">
        <v>15</v>
      </c>
      <c r="O23" s="5">
        <f t="shared" si="2"/>
        <v>0.6</v>
      </c>
      <c r="P23" s="5">
        <v>34.81</v>
      </c>
    </row>
    <row r="24" spans="4:16" x14ac:dyDescent="0.3">
      <c r="D24" s="3"/>
      <c r="E24" s="3"/>
      <c r="F24" s="3"/>
      <c r="I24" s="5">
        <v>10</v>
      </c>
      <c r="J24" s="5">
        <f t="shared" si="1"/>
        <v>0.4</v>
      </c>
      <c r="K24" s="5">
        <v>35.42</v>
      </c>
      <c r="N24" s="5">
        <v>10</v>
      </c>
      <c r="O24" s="5">
        <f t="shared" si="2"/>
        <v>0.4</v>
      </c>
      <c r="P24" s="5">
        <v>35.42</v>
      </c>
    </row>
    <row r="25" spans="4:16" x14ac:dyDescent="0.3">
      <c r="N25" s="4">
        <v>12</v>
      </c>
      <c r="O25" s="4">
        <f>$B$1*N25</f>
        <v>0.48</v>
      </c>
      <c r="P25" s="4">
        <v>35.270000000000003</v>
      </c>
    </row>
    <row r="26" spans="4:16" x14ac:dyDescent="0.3">
      <c r="N26" s="4">
        <v>18</v>
      </c>
      <c r="O26" s="4">
        <f t="shared" ref="O26:O45" si="4">$B$1*N26</f>
        <v>0.72</v>
      </c>
      <c r="P26" s="4">
        <v>34.380000000000003</v>
      </c>
    </row>
    <row r="27" spans="4:16" x14ac:dyDescent="0.3">
      <c r="N27" s="4">
        <v>24</v>
      </c>
      <c r="O27" s="4">
        <f t="shared" si="4"/>
        <v>0.96</v>
      </c>
      <c r="P27" s="4">
        <v>33.78</v>
      </c>
    </row>
    <row r="28" spans="4:16" x14ac:dyDescent="0.3">
      <c r="N28" s="4">
        <v>31</v>
      </c>
      <c r="O28" s="4">
        <f t="shared" si="4"/>
        <v>1.24</v>
      </c>
      <c r="P28" s="4">
        <v>32.549999999999997</v>
      </c>
    </row>
    <row r="29" spans="4:16" x14ac:dyDescent="0.3">
      <c r="N29" s="4">
        <v>38</v>
      </c>
      <c r="O29" s="4">
        <f t="shared" si="4"/>
        <v>1.52</v>
      </c>
      <c r="P29" s="4">
        <v>31.75</v>
      </c>
    </row>
    <row r="30" spans="4:16" x14ac:dyDescent="0.3">
      <c r="N30" s="4">
        <v>44</v>
      </c>
      <c r="O30" s="4">
        <f t="shared" si="4"/>
        <v>1.76</v>
      </c>
      <c r="P30" s="4">
        <v>31.4</v>
      </c>
    </row>
    <row r="31" spans="4:16" x14ac:dyDescent="0.3">
      <c r="N31" s="4">
        <v>52</v>
      </c>
      <c r="O31" s="4">
        <f t="shared" si="4"/>
        <v>2.08</v>
      </c>
      <c r="P31" s="4">
        <v>31.07</v>
      </c>
    </row>
    <row r="32" spans="4:16" x14ac:dyDescent="0.3">
      <c r="N32" s="4">
        <v>57</v>
      </c>
      <c r="O32" s="4">
        <f t="shared" si="4"/>
        <v>2.2800000000000002</v>
      </c>
      <c r="P32" s="4">
        <v>30.84</v>
      </c>
    </row>
    <row r="33" spans="2:16" x14ac:dyDescent="0.3">
      <c r="N33" s="4">
        <v>61</v>
      </c>
      <c r="O33" s="4">
        <f t="shared" si="4"/>
        <v>2.44</v>
      </c>
      <c r="P33" s="4">
        <v>30.77</v>
      </c>
    </row>
    <row r="34" spans="2:16" x14ac:dyDescent="0.3">
      <c r="N34" s="4">
        <v>68</v>
      </c>
      <c r="O34" s="4">
        <f t="shared" si="4"/>
        <v>2.72</v>
      </c>
      <c r="P34" s="4">
        <v>30.62</v>
      </c>
    </row>
    <row r="35" spans="2:16" x14ac:dyDescent="0.3">
      <c r="N35" s="4">
        <v>75</v>
      </c>
      <c r="O35" s="4">
        <f t="shared" si="4"/>
        <v>3</v>
      </c>
      <c r="P35" s="4">
        <v>30.38</v>
      </c>
    </row>
    <row r="36" spans="2:16" x14ac:dyDescent="0.3">
      <c r="N36" s="4">
        <v>82</v>
      </c>
      <c r="O36" s="4">
        <f t="shared" si="4"/>
        <v>3.2800000000000002</v>
      </c>
      <c r="P36" s="4">
        <v>30.34</v>
      </c>
    </row>
    <row r="37" spans="2:16" x14ac:dyDescent="0.3">
      <c r="N37" s="4">
        <v>87</v>
      </c>
      <c r="O37" s="4">
        <f t="shared" si="4"/>
        <v>3.48</v>
      </c>
      <c r="P37" s="4">
        <v>30.46</v>
      </c>
    </row>
    <row r="38" spans="2:16" x14ac:dyDescent="0.3">
      <c r="N38" s="4">
        <v>95</v>
      </c>
      <c r="O38" s="4">
        <f t="shared" si="4"/>
        <v>3.8000000000000003</v>
      </c>
      <c r="P38" s="4">
        <v>30.55</v>
      </c>
    </row>
    <row r="39" spans="2:16" x14ac:dyDescent="0.3">
      <c r="N39" s="4">
        <v>103</v>
      </c>
      <c r="O39" s="4">
        <f t="shared" si="4"/>
        <v>4.12</v>
      </c>
      <c r="P39" s="4">
        <v>30.55</v>
      </c>
    </row>
    <row r="40" spans="2:16" x14ac:dyDescent="0.3">
      <c r="N40" s="4">
        <v>111</v>
      </c>
      <c r="O40" s="4">
        <f t="shared" si="4"/>
        <v>4.4400000000000004</v>
      </c>
      <c r="P40" s="4">
        <v>30.6</v>
      </c>
    </row>
    <row r="41" spans="2:16" x14ac:dyDescent="0.3">
      <c r="N41" s="4">
        <v>122</v>
      </c>
      <c r="O41" s="4">
        <f t="shared" si="4"/>
        <v>4.88</v>
      </c>
      <c r="P41" s="4">
        <v>30.6</v>
      </c>
    </row>
    <row r="42" spans="2:16" x14ac:dyDescent="0.3">
      <c r="N42" s="4">
        <v>128</v>
      </c>
      <c r="O42" s="4">
        <f t="shared" si="4"/>
        <v>5.12</v>
      </c>
      <c r="P42" s="4">
        <v>30.57</v>
      </c>
    </row>
    <row r="43" spans="2:16" x14ac:dyDescent="0.3">
      <c r="N43" s="4">
        <v>134</v>
      </c>
      <c r="O43" s="4">
        <f t="shared" si="4"/>
        <v>5.36</v>
      </c>
      <c r="P43" s="4">
        <v>30.52</v>
      </c>
    </row>
    <row r="44" spans="2:16" x14ac:dyDescent="0.3">
      <c r="N44" s="4">
        <v>140</v>
      </c>
      <c r="O44" s="4">
        <f t="shared" si="4"/>
        <v>5.6000000000000005</v>
      </c>
      <c r="P44" s="4">
        <v>30.5</v>
      </c>
    </row>
    <row r="45" spans="2:16" x14ac:dyDescent="0.3">
      <c r="N45" s="4">
        <v>146</v>
      </c>
      <c r="O45" s="4">
        <f t="shared" si="4"/>
        <v>5.84</v>
      </c>
      <c r="P45" s="4">
        <v>30.43</v>
      </c>
    </row>
    <row r="46" spans="2:16" x14ac:dyDescent="0.3">
      <c r="B46" s="12" t="s">
        <v>12</v>
      </c>
      <c r="C46" s="12"/>
      <c r="D46" s="12"/>
      <c r="E46" s="12"/>
      <c r="F46" s="12"/>
      <c r="G46" s="12"/>
    </row>
    <row r="47" spans="2:16" x14ac:dyDescent="0.3">
      <c r="B47" s="12"/>
      <c r="C47" s="12"/>
      <c r="D47" s="12"/>
      <c r="E47" s="12"/>
      <c r="F47" s="12"/>
      <c r="G47" s="12"/>
    </row>
    <row r="48" spans="2:16" x14ac:dyDescent="0.3">
      <c r="B48" s="12"/>
      <c r="C48" s="12"/>
      <c r="D48" s="12"/>
      <c r="E48" s="12"/>
      <c r="F48" s="12"/>
      <c r="G48" s="12"/>
    </row>
    <row r="49" spans="2:7" x14ac:dyDescent="0.3">
      <c r="B49" s="12"/>
      <c r="C49" s="12"/>
      <c r="D49" s="12"/>
      <c r="E49" s="12"/>
      <c r="F49" s="12"/>
      <c r="G49" s="12"/>
    </row>
    <row r="50" spans="2:7" x14ac:dyDescent="0.3">
      <c r="B50" s="12"/>
      <c r="C50" s="12"/>
      <c r="D50" s="12"/>
      <c r="E50" s="12"/>
      <c r="F50" s="12"/>
      <c r="G50" s="12"/>
    </row>
  </sheetData>
  <mergeCells count="5">
    <mergeCell ref="B46:G50"/>
    <mergeCell ref="N1:P1"/>
    <mergeCell ref="S9:S11"/>
    <mergeCell ref="D1:F1"/>
    <mergeCell ref="I1:K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32F1-3064-4284-9680-2D2C0931F2D9}">
  <dimension ref="B1:P69"/>
  <sheetViews>
    <sheetView topLeftCell="C46" zoomScale="81" workbookViewId="0">
      <selection activeCell="M67" sqref="M67:N69"/>
    </sheetView>
  </sheetViews>
  <sheetFormatPr defaultRowHeight="14.4" x14ac:dyDescent="0.3"/>
  <sheetData>
    <row r="1" spans="2:9" x14ac:dyDescent="0.3">
      <c r="B1" s="16" t="s">
        <v>6</v>
      </c>
      <c r="C1" s="16"/>
      <c r="E1" s="16" t="s">
        <v>8</v>
      </c>
      <c r="F1" s="16"/>
      <c r="H1" s="16" t="s">
        <v>9</v>
      </c>
      <c r="I1" s="16"/>
    </row>
    <row r="2" spans="2:9" x14ac:dyDescent="0.3">
      <c r="B2" s="2" t="s">
        <v>3</v>
      </c>
      <c r="C2" s="2" t="s">
        <v>7</v>
      </c>
      <c r="E2" s="2" t="s">
        <v>3</v>
      </c>
      <c r="F2" s="2" t="s">
        <v>7</v>
      </c>
      <c r="H2" s="2" t="s">
        <v>3</v>
      </c>
      <c r="I2" s="2" t="s">
        <v>7</v>
      </c>
    </row>
    <row r="3" spans="2:9" x14ac:dyDescent="0.3">
      <c r="B3" s="6">
        <v>22.265000000000001</v>
      </c>
      <c r="C3" s="6">
        <v>141.03</v>
      </c>
      <c r="E3" s="6">
        <v>24.818000000000001</v>
      </c>
      <c r="F3" s="6">
        <v>85.18</v>
      </c>
      <c r="H3" s="6">
        <v>25.055</v>
      </c>
      <c r="I3" s="6">
        <v>45.62</v>
      </c>
    </row>
    <row r="4" spans="2:9" x14ac:dyDescent="0.3">
      <c r="B4" s="6">
        <v>19.172999999999998</v>
      </c>
      <c r="C4" s="6">
        <v>137.35</v>
      </c>
      <c r="E4" s="6">
        <v>22.024999999999999</v>
      </c>
      <c r="F4" s="6">
        <v>82.86</v>
      </c>
      <c r="H4" s="6">
        <v>21.988</v>
      </c>
      <c r="I4" s="6">
        <v>44.12</v>
      </c>
    </row>
    <row r="5" spans="2:9" x14ac:dyDescent="0.3">
      <c r="B5" s="6">
        <v>15.993</v>
      </c>
      <c r="C5" s="6">
        <v>131.96</v>
      </c>
      <c r="E5" s="6">
        <v>19.084</v>
      </c>
      <c r="F5" s="6">
        <v>80.52</v>
      </c>
      <c r="H5" s="6">
        <v>18.957000000000001</v>
      </c>
      <c r="I5" s="6">
        <v>42.6</v>
      </c>
    </row>
    <row r="6" spans="2:9" x14ac:dyDescent="0.3">
      <c r="B6" s="6">
        <v>13.1</v>
      </c>
      <c r="C6" s="6">
        <v>124.07</v>
      </c>
      <c r="E6" s="6">
        <v>16.038</v>
      </c>
      <c r="F6" s="6">
        <v>77.77</v>
      </c>
      <c r="H6" s="6">
        <v>16.100000000000001</v>
      </c>
      <c r="I6" s="6">
        <v>41.18</v>
      </c>
    </row>
    <row r="7" spans="2:9" x14ac:dyDescent="0.3">
      <c r="B7" s="6">
        <v>9.9920000000000009</v>
      </c>
      <c r="C7" s="6">
        <v>110.5</v>
      </c>
      <c r="E7" s="6">
        <v>12.946</v>
      </c>
      <c r="F7" s="6">
        <v>73.41</v>
      </c>
      <c r="H7" s="6">
        <v>12.897</v>
      </c>
      <c r="I7" s="6">
        <v>39.15</v>
      </c>
    </row>
    <row r="8" spans="2:9" x14ac:dyDescent="0.3">
      <c r="B8" s="6">
        <v>7.97</v>
      </c>
      <c r="C8" s="6">
        <v>97.1</v>
      </c>
      <c r="E8" s="6">
        <v>9.9700000000000006</v>
      </c>
      <c r="F8" s="6">
        <v>66.33</v>
      </c>
      <c r="H8" s="6">
        <v>10.132</v>
      </c>
      <c r="I8" s="6">
        <v>36</v>
      </c>
    </row>
    <row r="9" spans="2:9" x14ac:dyDescent="0.3">
      <c r="B9" s="6">
        <v>6.1890000000000001</v>
      </c>
      <c r="C9" s="6">
        <v>81.25</v>
      </c>
      <c r="E9" s="6">
        <v>8.1150000000000002</v>
      </c>
      <c r="F9" s="6">
        <v>59.45</v>
      </c>
      <c r="H9" s="6">
        <v>8.1</v>
      </c>
      <c r="I9" s="6">
        <v>32.44</v>
      </c>
    </row>
    <row r="10" spans="2:9" x14ac:dyDescent="0.3">
      <c r="B10" s="6">
        <v>3.964</v>
      </c>
      <c r="C10" s="6">
        <v>55.24</v>
      </c>
      <c r="E10" s="6">
        <v>5.9820000000000002</v>
      </c>
      <c r="F10" s="6">
        <v>48.66</v>
      </c>
      <c r="H10" s="6">
        <v>5.8650000000000002</v>
      </c>
      <c r="I10" s="6">
        <v>26.66</v>
      </c>
    </row>
    <row r="11" spans="2:9" x14ac:dyDescent="0.3">
      <c r="B11" s="6">
        <v>2.0878999999999999</v>
      </c>
      <c r="C11" s="6">
        <v>28.05</v>
      </c>
      <c r="E11" s="6">
        <v>3.0066999999999999</v>
      </c>
      <c r="F11" s="6">
        <v>28.01</v>
      </c>
      <c r="H11" s="6">
        <v>3.8961999999999999</v>
      </c>
      <c r="I11" s="6">
        <v>19.77</v>
      </c>
    </row>
    <row r="12" spans="2:9" x14ac:dyDescent="0.3">
      <c r="B12" s="6">
        <v>0.65849999999999997</v>
      </c>
      <c r="C12" s="6">
        <v>4.9000000000000004</v>
      </c>
      <c r="E12" s="6">
        <v>0.98729999999999996</v>
      </c>
      <c r="F12" s="6">
        <v>11.15</v>
      </c>
      <c r="H12" s="6">
        <v>2.1301999999999999</v>
      </c>
      <c r="I12" s="6">
        <v>12.25</v>
      </c>
    </row>
    <row r="13" spans="2:9" x14ac:dyDescent="0.3">
      <c r="B13" s="6">
        <v>-2.1244999999999998</v>
      </c>
      <c r="C13" s="6">
        <v>-14.11</v>
      </c>
      <c r="E13" s="6">
        <v>-2.0043000000000002</v>
      </c>
      <c r="F13" s="6">
        <v>-11.12</v>
      </c>
      <c r="H13" s="6">
        <v>0.43140000000000001</v>
      </c>
      <c r="I13" s="6">
        <v>4.2699999999999996</v>
      </c>
    </row>
    <row r="14" spans="2:9" x14ac:dyDescent="0.3">
      <c r="B14" s="6">
        <v>-4.0999999999999996</v>
      </c>
      <c r="C14" s="6">
        <v>-43.5</v>
      </c>
      <c r="E14" s="6">
        <v>-4.1590999999999996</v>
      </c>
      <c r="F14" s="6">
        <v>-27.89</v>
      </c>
      <c r="H14" s="6">
        <v>-1.8997999999999999</v>
      </c>
      <c r="I14" s="6">
        <v>-6.07</v>
      </c>
    </row>
    <row r="15" spans="2:9" x14ac:dyDescent="0.3">
      <c r="B15" s="6">
        <v>-6.0490000000000004</v>
      </c>
      <c r="C15" s="6">
        <v>-66.400000000000006</v>
      </c>
      <c r="E15" s="6">
        <v>-6.0750000000000002</v>
      </c>
      <c r="F15" s="6">
        <v>-40.15</v>
      </c>
      <c r="H15" s="6">
        <v>-3.8824999999999998</v>
      </c>
      <c r="I15" s="6">
        <v>-14.45</v>
      </c>
    </row>
    <row r="16" spans="2:9" x14ac:dyDescent="0.3">
      <c r="B16" s="6">
        <v>-8.0299999999999994</v>
      </c>
      <c r="C16" s="6">
        <v>-84.3</v>
      </c>
      <c r="E16" s="6">
        <v>-8.1419999999999995</v>
      </c>
      <c r="F16" s="6">
        <v>-50.33</v>
      </c>
      <c r="H16" s="6">
        <v>-6.0110000000000001</v>
      </c>
      <c r="I16" s="6">
        <v>-21.64</v>
      </c>
    </row>
    <row r="17" spans="2:9" x14ac:dyDescent="0.3">
      <c r="B17" s="6">
        <v>-10.105</v>
      </c>
      <c r="C17" s="6">
        <v>-97.94</v>
      </c>
      <c r="E17" s="6">
        <v>-10.019</v>
      </c>
      <c r="F17" s="6">
        <v>-56.99</v>
      </c>
      <c r="H17" s="6">
        <v>-8.1470000000000002</v>
      </c>
      <c r="I17" s="6">
        <v>-26.88</v>
      </c>
    </row>
    <row r="18" spans="2:9" x14ac:dyDescent="0.3">
      <c r="B18" s="6">
        <v>-12.93</v>
      </c>
      <c r="C18" s="6">
        <v>-110.3</v>
      </c>
      <c r="E18" s="6">
        <v>-13.002000000000001</v>
      </c>
      <c r="F18" s="6">
        <v>-63.44</v>
      </c>
      <c r="H18" s="6">
        <v>-10.23</v>
      </c>
      <c r="I18" s="6">
        <v>-30.3</v>
      </c>
    </row>
    <row r="19" spans="2:9" x14ac:dyDescent="0.3">
      <c r="B19" s="6">
        <v>-15.917999999999999</v>
      </c>
      <c r="C19" s="6">
        <v>-118.18</v>
      </c>
      <c r="E19" s="6">
        <v>-15.91</v>
      </c>
      <c r="F19" s="6">
        <v>-67.08</v>
      </c>
      <c r="H19" s="6">
        <v>-13.163</v>
      </c>
      <c r="I19" s="6">
        <v>-33.19</v>
      </c>
    </row>
    <row r="20" spans="2:9" x14ac:dyDescent="0.3">
      <c r="B20" s="6">
        <v>-19.024999999999999</v>
      </c>
      <c r="C20" s="6">
        <v>-123.3</v>
      </c>
      <c r="E20" s="6">
        <v>-18.97</v>
      </c>
      <c r="F20" s="6">
        <v>-69.45</v>
      </c>
      <c r="H20" s="6">
        <v>-16.183</v>
      </c>
      <c r="I20" s="6">
        <v>-34.869999999999997</v>
      </c>
    </row>
    <row r="21" spans="2:9" x14ac:dyDescent="0.3">
      <c r="B21" s="6">
        <v>-22.234000000000002</v>
      </c>
      <c r="C21" s="6">
        <v>-127</v>
      </c>
      <c r="E21" s="6">
        <v>-21.004999999999999</v>
      </c>
      <c r="F21" s="6">
        <v>-70.88</v>
      </c>
      <c r="H21" s="6">
        <v>-18.82</v>
      </c>
      <c r="I21" s="6">
        <v>-36.04</v>
      </c>
    </row>
    <row r="22" spans="2:9" x14ac:dyDescent="0.3">
      <c r="B22" s="6">
        <v>-25.065999999999999</v>
      </c>
      <c r="C22" s="6">
        <v>-129.94</v>
      </c>
      <c r="E22" s="6">
        <v>-23.021999999999998</v>
      </c>
      <c r="F22" s="6">
        <v>-72.34</v>
      </c>
      <c r="H22" s="6">
        <v>-22.265000000000001</v>
      </c>
      <c r="I22" s="6">
        <v>-37.47</v>
      </c>
    </row>
    <row r="23" spans="2:9" x14ac:dyDescent="0.3">
      <c r="E23" s="6">
        <v>-25.009</v>
      </c>
      <c r="F23" s="6">
        <v>-73.77</v>
      </c>
      <c r="H23" s="6">
        <v>-25.027999999999999</v>
      </c>
      <c r="I23" s="6">
        <v>-38.67</v>
      </c>
    </row>
    <row r="44" spans="15:16" x14ac:dyDescent="0.3">
      <c r="O44">
        <v>0</v>
      </c>
      <c r="P44">
        <v>0</v>
      </c>
    </row>
    <row r="45" spans="15:16" x14ac:dyDescent="0.3">
      <c r="O45" s="6">
        <v>2.0878999999999999</v>
      </c>
      <c r="P45" s="6">
        <v>28.05</v>
      </c>
    </row>
    <row r="46" spans="15:16" x14ac:dyDescent="0.3">
      <c r="O46" s="6">
        <v>0.65849999999999997</v>
      </c>
      <c r="P46" s="6">
        <v>4.9000000000000004</v>
      </c>
    </row>
    <row r="66" spans="6:14" x14ac:dyDescent="0.3">
      <c r="F66">
        <v>0</v>
      </c>
      <c r="G66">
        <v>0</v>
      </c>
    </row>
    <row r="67" spans="6:14" x14ac:dyDescent="0.3">
      <c r="F67" s="6">
        <v>0.98729999999999996</v>
      </c>
      <c r="G67" s="6">
        <v>11.15</v>
      </c>
      <c r="M67">
        <v>0</v>
      </c>
      <c r="N67">
        <v>0</v>
      </c>
    </row>
    <row r="68" spans="6:14" x14ac:dyDescent="0.3">
      <c r="F68" s="6">
        <v>-2.0043000000000002</v>
      </c>
      <c r="G68" s="6">
        <v>-11.12</v>
      </c>
      <c r="M68" s="6">
        <v>0.43140000000000001</v>
      </c>
      <c r="N68" s="6">
        <v>4.2699999999999996</v>
      </c>
    </row>
    <row r="69" spans="6:14" x14ac:dyDescent="0.3">
      <c r="M69" s="6">
        <v>-1.8997999999999999</v>
      </c>
      <c r="N69" s="6">
        <v>-6.07</v>
      </c>
    </row>
  </sheetData>
  <mergeCells count="3">
    <mergeCell ref="B1:C1"/>
    <mergeCell ref="E1:F1"/>
    <mergeCell ref="H1:I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A47EA-A4B1-49E8-ADD4-DB08C6BB0E2F}">
  <dimension ref="A1:K24"/>
  <sheetViews>
    <sheetView tabSelected="1" workbookViewId="0">
      <selection activeCell="D12" sqref="D12"/>
    </sheetView>
  </sheetViews>
  <sheetFormatPr defaultRowHeight="14.4" x14ac:dyDescent="0.3"/>
  <cols>
    <col min="1" max="1" width="12" bestFit="1" customWidth="1"/>
    <col min="2" max="2" width="9.109375" customWidth="1"/>
    <col min="4" max="4" width="11.44140625" customWidth="1"/>
  </cols>
  <sheetData>
    <row r="1" spans="1:11" x14ac:dyDescent="0.3">
      <c r="A1" s="8" t="s">
        <v>13</v>
      </c>
      <c r="B1" s="8" t="s">
        <v>14</v>
      </c>
      <c r="C1" s="9" t="s">
        <v>7</v>
      </c>
      <c r="D1" s="9" t="s">
        <v>17</v>
      </c>
      <c r="E1" s="9" t="s">
        <v>16</v>
      </c>
      <c r="F1" s="9" t="s">
        <v>18</v>
      </c>
      <c r="G1" s="11" t="s">
        <v>19</v>
      </c>
      <c r="H1" s="11" t="s">
        <v>20</v>
      </c>
      <c r="I1" s="11" t="s">
        <v>15</v>
      </c>
      <c r="J1" s="11" t="s">
        <v>23</v>
      </c>
      <c r="K1" s="11" t="s">
        <v>31</v>
      </c>
    </row>
    <row r="2" spans="1:11" x14ac:dyDescent="0.3">
      <c r="A2" s="6">
        <v>13.88</v>
      </c>
      <c r="B2" s="6">
        <v>2.09</v>
      </c>
      <c r="C2" s="6">
        <v>114.5</v>
      </c>
      <c r="D2" s="10">
        <v>2.8</v>
      </c>
      <c r="E2" s="6">
        <f>1/2 * C2 / A2</f>
        <v>4.1246397694524495</v>
      </c>
      <c r="F2" s="6">
        <f>E2*SQRT(((D2/C2)^2+(B2/A2)^2))</f>
        <v>0.6292103595042049</v>
      </c>
      <c r="G2">
        <f xml:space="preserve"> 0.0002</f>
        <v>2.0000000000000001E-4</v>
      </c>
      <c r="H2">
        <v>5.1999999999999998E-3</v>
      </c>
      <c r="I2">
        <f xml:space="preserve"> 1.6 * 10^(-19)</f>
        <v>1.6000000000000002E-19</v>
      </c>
      <c r="J2">
        <f xml:space="preserve"> 9.1 * 10^-31</f>
        <v>9.1000000000000001E-31</v>
      </c>
      <c r="K2">
        <v>300</v>
      </c>
    </row>
    <row r="3" spans="1:11" x14ac:dyDescent="0.3">
      <c r="A3" s="6">
        <v>7.17</v>
      </c>
      <c r="B3" s="6">
        <v>1.41</v>
      </c>
      <c r="C3" s="6">
        <v>64.5</v>
      </c>
      <c r="D3" s="10">
        <v>0.2</v>
      </c>
      <c r="E3" s="6">
        <f t="shared" ref="E3:E4" si="0">1/2 * C3 / A3</f>
        <v>4.497907949790795</v>
      </c>
      <c r="F3" s="6">
        <f t="shared" ref="F3:F4" si="1">E3*SQRT(((D3/C3)^2+(B3/A3)^2))</f>
        <v>0.88463578086399008</v>
      </c>
    </row>
    <row r="4" spans="1:11" x14ac:dyDescent="0.3">
      <c r="A4" s="6">
        <v>4.0599999999999996</v>
      </c>
      <c r="B4" s="6">
        <v>1.03</v>
      </c>
      <c r="C4" s="6">
        <v>33.299999999999997</v>
      </c>
      <c r="D4" s="10">
        <v>0.1</v>
      </c>
      <c r="E4" s="6">
        <f t="shared" si="0"/>
        <v>4.1009852216748772</v>
      </c>
      <c r="F4" s="6">
        <f t="shared" si="1"/>
        <v>1.0404706145208731</v>
      </c>
    </row>
    <row r="6" spans="1:11" x14ac:dyDescent="0.3">
      <c r="A6" s="7" t="s">
        <v>21</v>
      </c>
      <c r="B6" s="7" t="s">
        <v>22</v>
      </c>
      <c r="C6" s="7" t="s">
        <v>24</v>
      </c>
      <c r="D6" s="7" t="s">
        <v>25</v>
      </c>
    </row>
    <row r="7" spans="1:11" x14ac:dyDescent="0.3">
      <c r="A7">
        <f>C2 * 10^-6 / (0.4 *I2 *G2 *H2*3.14) * SQRT(J2/(2*(E2 * 1.6 * 10^(-19))))</f>
        <v>454899249028078.75</v>
      </c>
      <c r="B7">
        <f>A7*SQRT((D2/C2)^2+1/4*(F2/E2)^2)</f>
        <v>36436883049083.68</v>
      </c>
      <c r="C7">
        <f xml:space="preserve"> SQRT(4*3.14 * A7 * I2^2 / J2)</f>
        <v>12678.028278404083</v>
      </c>
      <c r="D7">
        <f xml:space="preserve"> C7/2 * B7/A7</f>
        <v>507.74741292733091</v>
      </c>
    </row>
    <row r="8" spans="1:11" x14ac:dyDescent="0.3">
      <c r="A8">
        <f>C3 * 10^-6 / (0.4 *I2 *G2 *H2*3.14) * SQRT(J2/(2*(E3 * 1.6 * 10^(-19))))</f>
        <v>245390179685401.16</v>
      </c>
      <c r="B8">
        <f t="shared" ref="B8:B9" si="2">A8*SQRT((D3/C3)^2+1/4*(F3/E3)^2)</f>
        <v>24143315566847.758</v>
      </c>
      <c r="C8">
        <f xml:space="preserve"> SQRT(4*3.14 * A8 * I2^2 / J2)</f>
        <v>9311.565348941609</v>
      </c>
      <c r="D8">
        <f t="shared" ref="D8:D9" si="3" xml:space="preserve"> C8/2 * B8/A8</f>
        <v>458.0706141725783</v>
      </c>
    </row>
    <row r="9" spans="1:11" x14ac:dyDescent="0.3">
      <c r="A9">
        <f>C4 * 10^-6 / (0.4 *I2 *G2 *H2*3.14) * SQRT(J2/(2*(E4 * 1.6 * 10^(-19))))</f>
        <v>132679210013521.33</v>
      </c>
      <c r="B9">
        <f t="shared" si="2"/>
        <v>16835892681717.715</v>
      </c>
      <c r="C9">
        <f xml:space="preserve"> SQRT(4*3.14 * A9 * I2^2 / J2)</f>
        <v>6846.9245900372462</v>
      </c>
      <c r="D9">
        <f t="shared" si="3"/>
        <v>434.40900645223002</v>
      </c>
    </row>
    <row r="11" spans="1:11" x14ac:dyDescent="0.3">
      <c r="A11" s="7" t="s">
        <v>27</v>
      </c>
      <c r="B11" s="7" t="s">
        <v>26</v>
      </c>
      <c r="C11" s="7" t="s">
        <v>28</v>
      </c>
    </row>
    <row r="12" spans="1:11" x14ac:dyDescent="0.3">
      <c r="A12">
        <f>SQRT(E2*1.6*10^(-19)*8.85*10^(-12)/(A7*I2^2))</f>
        <v>7.0818552631340395E-4</v>
      </c>
      <c r="B12">
        <f>A12/2 * SQRT( (F2/E2)^2 + (B7/A7)^2)</f>
        <v>6.100995259124899E-5</v>
      </c>
      <c r="C12">
        <f xml:space="preserve"> 4/3 * 3.14 * A7 * A18^3</f>
        <v>829.93301122203411</v>
      </c>
    </row>
    <row r="13" spans="1:11" x14ac:dyDescent="0.3">
      <c r="A13">
        <f>SQRT(E3*1.6*10^(-19)*8.85*10^(-12)/(A8*I2^2))</f>
        <v>1.0069046265275127E-3</v>
      </c>
      <c r="B13">
        <f t="shared" ref="B13:B14" si="4">A13/2 * SQRT( (F3/E3)^2 + (B8/A8)^2)</f>
        <v>1.1071601869659691E-4</v>
      </c>
    </row>
    <row r="14" spans="1:11" x14ac:dyDescent="0.3">
      <c r="A14">
        <f>SQRT(E4*1.6*10^(-19)*8.85*10^(-12)/(A9*I2^2))</f>
        <v>1.3075379649116435E-3</v>
      </c>
      <c r="B14">
        <f t="shared" si="4"/>
        <v>1.854578707541967E-4</v>
      </c>
    </row>
    <row r="16" spans="1:11" x14ac:dyDescent="0.3">
      <c r="A16" s="7" t="s">
        <v>29</v>
      </c>
      <c r="B16" s="7" t="s">
        <v>30</v>
      </c>
    </row>
    <row r="17" spans="1:3" x14ac:dyDescent="0.3">
      <c r="A17">
        <f>SQRT(8.85*10^(-12)*K2* 1.36 * 10^-23/(A7*I2^2))</f>
        <v>5.5683192174071715E-5</v>
      </c>
      <c r="B17">
        <f>A17/2 * B7/A7</f>
        <v>2.2300783804119527E-6</v>
      </c>
    </row>
    <row r="18" spans="1:3" x14ac:dyDescent="0.3">
      <c r="A18">
        <f>SQRT(8.85*10^(-12)*K2* 1.36 * 10^-23/(A8*I2^2))</f>
        <v>7.5814651839922021E-5</v>
      </c>
      <c r="B18">
        <f t="shared" ref="B18:B19" si="5">A18/2 * B8/A8</f>
        <v>3.7296053703302052E-6</v>
      </c>
    </row>
    <row r="19" spans="1:3" x14ac:dyDescent="0.3">
      <c r="A19">
        <f>SQRT(8.85*10^(-12)*K2* 1.36 * 10^-23/(A9*I2^2))</f>
        <v>1.031051351203577E-4</v>
      </c>
      <c r="B19">
        <f t="shared" si="5"/>
        <v>6.541593779626229E-6</v>
      </c>
    </row>
    <row r="21" spans="1:3" x14ac:dyDescent="0.3">
      <c r="A21" s="7" t="s">
        <v>32</v>
      </c>
      <c r="B21" s="7" t="s">
        <v>2</v>
      </c>
      <c r="C21" s="7" t="s">
        <v>22</v>
      </c>
    </row>
    <row r="22" spans="1:3" x14ac:dyDescent="0.3">
      <c r="A22">
        <v>4.55</v>
      </c>
      <c r="B22">
        <v>5</v>
      </c>
      <c r="C22">
        <v>0.36</v>
      </c>
    </row>
    <row r="23" spans="1:3" x14ac:dyDescent="0.3">
      <c r="A23">
        <v>2.4500000000000002</v>
      </c>
      <c r="B23">
        <v>3</v>
      </c>
      <c r="C23">
        <v>0.24</v>
      </c>
    </row>
    <row r="24" spans="1:3" x14ac:dyDescent="0.3">
      <c r="A24">
        <v>1.33</v>
      </c>
      <c r="B24">
        <v>1.5</v>
      </c>
      <c r="C24">
        <v>0.17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ВАХ </vt:lpstr>
      <vt:lpstr>Зондовые характеристики</vt:lpstr>
      <vt:lpstr>Параметры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Белостоцкий</dc:creator>
  <cp:lastModifiedBy>Артемий Белостоцкий</cp:lastModifiedBy>
  <dcterms:created xsi:type="dcterms:W3CDTF">2021-09-21T11:54:30Z</dcterms:created>
  <dcterms:modified xsi:type="dcterms:W3CDTF">2022-11-01T18:51:34Z</dcterms:modified>
</cp:coreProperties>
</file>