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ораторные работы\Семестр 3\ЛБ313\"/>
    </mc:Choice>
  </mc:AlternateContent>
  <xr:revisionPtr revIDLastSave="0" documentId="8_{7854805F-788E-4444-A324-5DEFAFD8B1C0}" xr6:coauthVersionLast="36" xr6:coauthVersionMax="36" xr10:uidLastSave="{00000000-0000-0000-0000-000000000000}"/>
  <bookViews>
    <workbookView xWindow="0" yWindow="0" windowWidth="23016" windowHeight="9864" activeTab="1" xr2:uid="{1F468CE8-C710-4552-8E8B-2DC604FBE558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J19" i="2"/>
  <c r="J18" i="2"/>
  <c r="B13" i="2"/>
  <c r="H18" i="2" s="1"/>
  <c r="J12" i="2"/>
  <c r="I12" i="2"/>
  <c r="F18" i="2"/>
  <c r="C18" i="2"/>
  <c r="D18" i="2"/>
  <c r="E18" i="2"/>
  <c r="B18" i="2"/>
  <c r="C17" i="2"/>
  <c r="D17" i="2"/>
  <c r="E17" i="2"/>
  <c r="F17" i="2"/>
  <c r="B17" i="2"/>
  <c r="H19" i="1"/>
  <c r="J22" i="1"/>
  <c r="I22" i="1"/>
  <c r="H22" i="1"/>
  <c r="G22" i="1"/>
  <c r="F22" i="1"/>
  <c r="E22" i="1"/>
  <c r="D22" i="1"/>
  <c r="C22" i="1"/>
  <c r="B22" i="1"/>
  <c r="G19" i="1"/>
  <c r="B19" i="1"/>
  <c r="D19" i="1" s="1"/>
  <c r="F19" i="1" s="1"/>
  <c r="E19" i="1"/>
  <c r="C19" i="1"/>
  <c r="A19" i="1"/>
  <c r="I3" i="1"/>
  <c r="H3" i="1"/>
  <c r="F3" i="1"/>
  <c r="E3" i="1"/>
  <c r="C3" i="1"/>
  <c r="B3" i="1"/>
  <c r="H19" i="2" l="1"/>
  <c r="C13" i="2"/>
</calcChain>
</file>

<file path=xl/sharedStrings.xml><?xml version="1.0" encoding="utf-8"?>
<sst xmlns="http://schemas.openxmlformats.org/spreadsheetml/2006/main" count="43" uniqueCount="33">
  <si>
    <t>m, гр</t>
  </si>
  <si>
    <t>&lt;m&gt;</t>
  </si>
  <si>
    <t>sigma</t>
  </si>
  <si>
    <t>d, см</t>
  </si>
  <si>
    <t>&lt;d&gt;</t>
  </si>
  <si>
    <t>r_max</t>
  </si>
  <si>
    <t>&lt;r_max&gt;</t>
  </si>
  <si>
    <t>m</t>
  </si>
  <si>
    <t xml:space="preserve">sigma m </t>
  </si>
  <si>
    <t>M</t>
  </si>
  <si>
    <t>sigma M</t>
  </si>
  <si>
    <t>B_p</t>
  </si>
  <si>
    <t>sigma B_p</t>
  </si>
  <si>
    <t>B_r</t>
  </si>
  <si>
    <t>F</t>
  </si>
  <si>
    <t>F_0</t>
  </si>
  <si>
    <t>m sigma</t>
  </si>
  <si>
    <t>sigma B_r</t>
  </si>
  <si>
    <t>№ Эксперимента</t>
  </si>
  <si>
    <t>Т, c</t>
  </si>
  <si>
    <t>n</t>
  </si>
  <si>
    <t>T, c</t>
  </si>
  <si>
    <t>k_1</t>
  </si>
  <si>
    <t>sigma k_1</t>
  </si>
  <si>
    <t>B||</t>
  </si>
  <si>
    <t>k</t>
  </si>
  <si>
    <t>l</t>
  </si>
  <si>
    <t>m_гр, гр</t>
  </si>
  <si>
    <t>M, дин*см</t>
  </si>
  <si>
    <t>k_2</t>
  </si>
  <si>
    <t>sigma k_2</t>
  </si>
  <si>
    <t>sigma B perp</t>
  </si>
  <si>
    <t>B perp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</si>
</sst>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E51D8-03E9-4C3D-AD92-F083812867FB}">
  <dimension ref="A2:J22"/>
  <sheetViews>
    <sheetView topLeftCell="A4" zoomScale="110" zoomScaleNormal="110" workbookViewId="0">
      <selection activeCell="C32" sqref="C32"/>
    </sheetView>
  </sheetViews>
  <sheetFormatPr defaultRowHeight="14.4" x14ac:dyDescent="0.3"/>
  <cols>
    <col min="4" max="4" width="9.21875" customWidth="1"/>
    <col min="6" max="6" width="9.33203125" customWidth="1"/>
    <col min="8" max="8" width="9.109375" customWidth="1"/>
  </cols>
  <sheetData>
    <row r="2" spans="1: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</v>
      </c>
      <c r="G2" s="1" t="s">
        <v>5</v>
      </c>
      <c r="H2" s="1" t="s">
        <v>6</v>
      </c>
      <c r="I2" s="1" t="s">
        <v>2</v>
      </c>
    </row>
    <row r="3" spans="1:9" x14ac:dyDescent="0.3">
      <c r="A3">
        <v>0.48799999999999999</v>
      </c>
      <c r="B3">
        <f>AVERAGE(A3:A15)</f>
        <v>0.4856153846153845</v>
      </c>
      <c r="C3">
        <f>SQRT(_xlfn.VAR.P(A3:A15))</f>
        <v>2.675773404757862E-3</v>
      </c>
      <c r="D3">
        <v>0.5</v>
      </c>
      <c r="E3">
        <f>AVERAGE(D3:D15)</f>
        <v>0.49384615384615382</v>
      </c>
      <c r="F3">
        <f>SQRT(_xlfn.VAR.P(D3:D15))</f>
        <v>1.7337581030130222E-2</v>
      </c>
      <c r="G3">
        <v>1.45</v>
      </c>
      <c r="H3">
        <f>AVERAGE(G3:G8)</f>
        <v>1.5683333333333334</v>
      </c>
      <c r="I3">
        <f>SQRT(_xlfn.VAR.P(G3:G8))</f>
        <v>7.4479676571681086E-2</v>
      </c>
    </row>
    <row r="4" spans="1:9" x14ac:dyDescent="0.3">
      <c r="A4">
        <v>0.48199999999999998</v>
      </c>
      <c r="D4">
        <v>0.51</v>
      </c>
      <c r="G4">
        <v>1.67</v>
      </c>
    </row>
    <row r="5" spans="1:9" x14ac:dyDescent="0.3">
      <c r="A5">
        <v>0.48899999999999999</v>
      </c>
      <c r="D5">
        <v>0.46</v>
      </c>
      <c r="G5">
        <v>1.63</v>
      </c>
    </row>
    <row r="6" spans="1:9" x14ac:dyDescent="0.3">
      <c r="A6">
        <v>0.48399999999999999</v>
      </c>
      <c r="D6">
        <v>0.51</v>
      </c>
      <c r="G6">
        <v>1.57</v>
      </c>
    </row>
    <row r="7" spans="1:9" x14ac:dyDescent="0.3">
      <c r="A7">
        <v>0.48499999999999999</v>
      </c>
      <c r="D7">
        <v>0.46</v>
      </c>
      <c r="G7">
        <v>1.5</v>
      </c>
    </row>
    <row r="8" spans="1:9" x14ac:dyDescent="0.3">
      <c r="A8">
        <v>0.48199999999999998</v>
      </c>
      <c r="D8">
        <v>0.5</v>
      </c>
      <c r="G8">
        <v>1.59</v>
      </c>
    </row>
    <row r="9" spans="1:9" x14ac:dyDescent="0.3">
      <c r="A9">
        <v>0.48399999999999999</v>
      </c>
      <c r="D9">
        <v>0.51</v>
      </c>
    </row>
    <row r="10" spans="1:9" x14ac:dyDescent="0.3">
      <c r="A10">
        <v>0.48599999999999999</v>
      </c>
      <c r="D10">
        <v>0.5</v>
      </c>
    </row>
    <row r="11" spans="1:9" x14ac:dyDescent="0.3">
      <c r="A11">
        <v>0.48799999999999999</v>
      </c>
      <c r="D11">
        <v>0.5</v>
      </c>
    </row>
    <row r="12" spans="1:9" x14ac:dyDescent="0.3">
      <c r="A12">
        <v>0.48799999999999999</v>
      </c>
      <c r="D12">
        <v>0.47</v>
      </c>
    </row>
    <row r="13" spans="1:9" x14ac:dyDescent="0.3">
      <c r="A13">
        <v>0.48799999999999999</v>
      </c>
      <c r="D13">
        <v>0.5</v>
      </c>
    </row>
    <row r="14" spans="1:9" x14ac:dyDescent="0.3">
      <c r="A14">
        <v>0.48099999999999998</v>
      </c>
      <c r="D14">
        <v>0.5</v>
      </c>
    </row>
    <row r="15" spans="1:9" x14ac:dyDescent="0.3">
      <c r="A15">
        <v>0.48799999999999999</v>
      </c>
      <c r="D15">
        <v>0.5</v>
      </c>
    </row>
    <row r="18" spans="1:10" x14ac:dyDescent="0.3">
      <c r="A18" s="1" t="s">
        <v>7</v>
      </c>
      <c r="B18" s="1" t="s">
        <v>8</v>
      </c>
      <c r="C18" s="1" t="s">
        <v>9</v>
      </c>
      <c r="D18" s="1" t="s">
        <v>10</v>
      </c>
      <c r="E18" s="1" t="s">
        <v>11</v>
      </c>
      <c r="F18" s="1" t="s">
        <v>12</v>
      </c>
      <c r="G18" s="1" t="s">
        <v>13</v>
      </c>
    </row>
    <row r="19" spans="1:10" x14ac:dyDescent="0.3">
      <c r="A19">
        <f>SQRT(B3*981*H3^4/6)</f>
        <v>21.917037115802778</v>
      </c>
      <c r="B19">
        <f>A19*SQRT(1/4 * C3^2/B3^2+4*I3^2/H3^2)</f>
        <v>2.0825425111899118</v>
      </c>
      <c r="C19">
        <f>6*A19/(PI() *E3^3)</f>
        <v>347.54271820182294</v>
      </c>
      <c r="D19">
        <f>C19*SQRT(B19^2/A19^2+9*F3^2/E3^2)</f>
        <v>49.29884303506531</v>
      </c>
      <c r="E19">
        <f>8/3* PI() * C19</f>
        <v>2911.5670674972653</v>
      </c>
      <c r="F19">
        <f xml:space="preserve"> D19/C19 * E19</f>
        <v>413.00502162516665</v>
      </c>
      <c r="G19">
        <f>4*PI()*C19</f>
        <v>4367.3506012458984</v>
      </c>
      <c r="H19">
        <f xml:space="preserve"> D19/C19 * G19</f>
        <v>619.50753243775</v>
      </c>
    </row>
    <row r="21" spans="1:10" x14ac:dyDescent="0.3">
      <c r="A21" s="1" t="s">
        <v>14</v>
      </c>
      <c r="B21" s="1" t="s">
        <v>15</v>
      </c>
      <c r="C21" s="1" t="s">
        <v>7</v>
      </c>
      <c r="D21" s="1" t="s">
        <v>16</v>
      </c>
      <c r="E21" s="1" t="s">
        <v>9</v>
      </c>
      <c r="F21" s="1" t="s">
        <v>10</v>
      </c>
      <c r="G21" s="1" t="s">
        <v>11</v>
      </c>
      <c r="H21" s="1" t="s">
        <v>12</v>
      </c>
      <c r="I21" s="1" t="s">
        <v>13</v>
      </c>
      <c r="J21" s="1" t="s">
        <v>17</v>
      </c>
    </row>
    <row r="22" spans="1:10" x14ac:dyDescent="0.3">
      <c r="A22">
        <v>218.4</v>
      </c>
      <c r="B22">
        <f>A22/1.08</f>
        <v>202.2222222222222</v>
      </c>
      <c r="C22">
        <f>E3^2 * SQRT(B22*10^3/6)</f>
        <v>44.773615523700762</v>
      </c>
      <c r="D22">
        <f xml:space="preserve"> 2 *F3/E3 * C22</f>
        <v>3.14375714423762</v>
      </c>
      <c r="E22">
        <f>6*C22/(PI() *E3^3)</f>
        <v>709.98392531856325</v>
      </c>
      <c r="F22">
        <f>C19*SQRT(D22^2/C22^2+9*F3^2/E3^2)</f>
        <v>43.992302980602751</v>
      </c>
      <c r="G22">
        <f>8/3* PI() * E22</f>
        <v>5947.9474238603798</v>
      </c>
      <c r="H22">
        <f xml:space="preserve"> F22/E22 * E19</f>
        <v>180.40766278506024</v>
      </c>
      <c r="I22">
        <f>4*PI()*E22</f>
        <v>8921.9211357905697</v>
      </c>
      <c r="J22">
        <f xml:space="preserve"> I22 * F22/E22</f>
        <v>552.82358343343185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74D4-3835-4D57-9DEE-EC94B971F683}">
  <dimension ref="A1:K19"/>
  <sheetViews>
    <sheetView tabSelected="1" workbookViewId="0">
      <selection activeCell="J15" sqref="J15"/>
    </sheetView>
  </sheetViews>
  <sheetFormatPr defaultRowHeight="14.4" x14ac:dyDescent="0.3"/>
  <cols>
    <col min="1" max="1" width="8.33203125" customWidth="1"/>
  </cols>
  <sheetData>
    <row r="1" spans="1:11" x14ac:dyDescent="0.3">
      <c r="A1" s="4" t="s">
        <v>19</v>
      </c>
      <c r="B1" s="3">
        <v>32.770000000000003</v>
      </c>
      <c r="C1" s="3">
        <v>31.83</v>
      </c>
      <c r="D1" s="3">
        <v>32.520000000000003</v>
      </c>
      <c r="E1" s="3">
        <v>31.6</v>
      </c>
      <c r="F1" s="3">
        <v>31.6</v>
      </c>
    </row>
    <row r="2" spans="1:11" x14ac:dyDescent="0.3">
      <c r="A2" s="4" t="s">
        <v>18</v>
      </c>
      <c r="B2" s="3">
        <v>1</v>
      </c>
      <c r="C2" s="3">
        <v>2</v>
      </c>
      <c r="D2" s="3">
        <v>3</v>
      </c>
      <c r="E2" s="3">
        <v>4</v>
      </c>
      <c r="F2" s="3">
        <v>5</v>
      </c>
    </row>
    <row r="5" spans="1:11" x14ac:dyDescent="0.3">
      <c r="A5" s="4" t="s">
        <v>20</v>
      </c>
      <c r="B5" s="3">
        <v>3</v>
      </c>
      <c r="C5" s="3">
        <v>4</v>
      </c>
      <c r="D5" s="3">
        <v>5</v>
      </c>
      <c r="E5" s="3">
        <v>6</v>
      </c>
      <c r="F5" s="3">
        <v>7</v>
      </c>
      <c r="G5" s="3">
        <v>8</v>
      </c>
      <c r="H5" s="3">
        <v>9</v>
      </c>
      <c r="I5" s="3">
        <v>10</v>
      </c>
      <c r="J5" s="3">
        <v>11</v>
      </c>
      <c r="K5" s="3">
        <v>12</v>
      </c>
    </row>
    <row r="6" spans="1:11" x14ac:dyDescent="0.3">
      <c r="A6" s="4" t="s">
        <v>21</v>
      </c>
      <c r="B6" s="3">
        <v>0.64</v>
      </c>
      <c r="C6" s="3">
        <v>0.87</v>
      </c>
      <c r="D6" s="3">
        <v>1.1100000000000001</v>
      </c>
      <c r="E6" s="3">
        <v>1.31</v>
      </c>
      <c r="F6" s="3">
        <v>1.48</v>
      </c>
      <c r="G6" s="3">
        <v>1.68</v>
      </c>
      <c r="H6" s="3">
        <v>1.84</v>
      </c>
      <c r="I6" s="3">
        <v>2.04</v>
      </c>
      <c r="J6" s="3">
        <v>2.2599999999999998</v>
      </c>
      <c r="K6" s="3">
        <v>2.52</v>
      </c>
    </row>
    <row r="9" spans="1:11" x14ac:dyDescent="0.3">
      <c r="B9" t="s">
        <v>22</v>
      </c>
      <c r="C9" t="s">
        <v>23</v>
      </c>
      <c r="I9" t="s">
        <v>29</v>
      </c>
      <c r="J9" t="s">
        <v>30</v>
      </c>
    </row>
    <row r="10" spans="1:11" x14ac:dyDescent="0.3">
      <c r="B10">
        <v>0.20416000000000001</v>
      </c>
      <c r="C10">
        <v>3.0999999999999999E-3</v>
      </c>
      <c r="I10">
        <v>14.42</v>
      </c>
      <c r="J10">
        <v>0.59</v>
      </c>
    </row>
    <row r="11" spans="1:11" x14ac:dyDescent="0.3">
      <c r="I11" t="s">
        <v>32</v>
      </c>
      <c r="J11" t="s">
        <v>31</v>
      </c>
    </row>
    <row r="12" spans="1:11" x14ac:dyDescent="0.3">
      <c r="B12" t="s">
        <v>24</v>
      </c>
      <c r="C12" t="s">
        <v>2</v>
      </c>
      <c r="I12">
        <f>I10 / Лист1!C22</f>
        <v>0.32206467651393533</v>
      </c>
      <c r="J12">
        <f xml:space="preserve"> I12 * SQRT( (J10/I10)^2 + (Лист1!D22/Лист1!C22)^2)</f>
        <v>2.6172874696993215E-2</v>
      </c>
    </row>
    <row r="13" spans="1:11" x14ac:dyDescent="0.3">
      <c r="B13">
        <f>PI()^2*Лист1!B3*Лист1!E3^2/(3*Лист2!B10^2*Лист1!C22)</f>
        <v>0.20878091641336433</v>
      </c>
      <c r="C13">
        <f>B13*SQRT((Лист1!D22/Лист1!C22)^2 + 4 * (Лист1!F3/Лист1!E3)^2)</f>
        <v>2.0731590463196288E-2</v>
      </c>
    </row>
    <row r="15" spans="1:11" x14ac:dyDescent="0.3">
      <c r="A15" t="s">
        <v>27</v>
      </c>
      <c r="B15">
        <v>7.1199999999999999E-2</v>
      </c>
      <c r="C15">
        <v>7.1199999999999999E-2</v>
      </c>
      <c r="D15">
        <v>7.1199999999999999E-2</v>
      </c>
      <c r="E15">
        <v>8.4000000000000005E-2</v>
      </c>
      <c r="F15">
        <v>0.182</v>
      </c>
      <c r="J15">
        <f>SQRT((J12^2+C13^2*I12^2/B13^2)/(B13^2*(1+I12^2/B13^2)^2))</f>
        <v>5.8567699879994557E-2</v>
      </c>
    </row>
    <row r="16" spans="1:11" x14ac:dyDescent="0.3">
      <c r="A16" t="s">
        <v>25</v>
      </c>
      <c r="B16">
        <v>4</v>
      </c>
      <c r="C16">
        <v>5</v>
      </c>
      <c r="D16">
        <v>3</v>
      </c>
      <c r="E16">
        <v>2</v>
      </c>
      <c r="F16">
        <v>1</v>
      </c>
    </row>
    <row r="17" spans="1:10" x14ac:dyDescent="0.3">
      <c r="A17" t="s">
        <v>26</v>
      </c>
      <c r="B17">
        <f>B16*Лист1!$E$3</f>
        <v>1.9753846153846153</v>
      </c>
      <c r="C17">
        <f>C16*Лист1!$E$3</f>
        <v>2.4692307692307693</v>
      </c>
      <c r="D17">
        <f>D16*Лист1!$E$3</f>
        <v>1.4815384615384615</v>
      </c>
      <c r="E17">
        <f>E16*Лист1!$E$3</f>
        <v>0.98769230769230765</v>
      </c>
      <c r="F17">
        <f>F16*Лист1!$E$3</f>
        <v>0.49384615384615382</v>
      </c>
    </row>
    <row r="18" spans="1:10" x14ac:dyDescent="0.3">
      <c r="A18" s="2" t="s">
        <v>28</v>
      </c>
      <c r="B18" s="2">
        <f>B15*B17*1000</f>
        <v>140.64738461538462</v>
      </c>
      <c r="C18" s="2">
        <f t="shared" ref="C18:F18" si="0">C15*C17*1000</f>
        <v>175.80923076923077</v>
      </c>
      <c r="D18" s="2">
        <f t="shared" si="0"/>
        <v>105.48553846153845</v>
      </c>
      <c r="E18" s="2">
        <f t="shared" si="0"/>
        <v>82.966153846153844</v>
      </c>
      <c r="F18" s="2">
        <f t="shared" si="0"/>
        <v>89.879999999999981</v>
      </c>
      <c r="H18" s="2">
        <f>SQRT(B13^2 + I12^2)</f>
        <v>0.38381652767491664</v>
      </c>
      <c r="J18">
        <f>SQRT(I12^2 + B13^2)</f>
        <v>0.38381652767491664</v>
      </c>
    </row>
    <row r="19" spans="1:10" x14ac:dyDescent="0.3">
      <c r="A19" s="2" t="s">
        <v>20</v>
      </c>
      <c r="B19" s="2">
        <v>10</v>
      </c>
      <c r="C19" s="2">
        <v>12</v>
      </c>
      <c r="D19" s="2">
        <v>8</v>
      </c>
      <c r="E19" s="2">
        <v>6</v>
      </c>
      <c r="F19" s="2">
        <v>4</v>
      </c>
      <c r="H19">
        <f>ATAN(I12/B13)*180/PI()</f>
        <v>57.046363831978177</v>
      </c>
      <c r="J19">
        <f>SQRT((C13^2*B13+J12^2*I12)/SQRT(B13^2+I12^2))</f>
        <v>2.843590627308186E-2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Белостоцкий</dc:creator>
  <cp:lastModifiedBy>Артемий Белостоцкий</cp:lastModifiedBy>
  <dcterms:created xsi:type="dcterms:W3CDTF">2021-11-16T13:37:13Z</dcterms:created>
  <dcterms:modified xsi:type="dcterms:W3CDTF">2021-11-16T21:48:04Z</dcterms:modified>
</cp:coreProperties>
</file>