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25\"/>
    </mc:Choice>
  </mc:AlternateContent>
  <xr:revisionPtr revIDLastSave="0" documentId="13_ncr:1_{7EF71AE8-BB81-47A0-83C8-9F99A12B349F}" xr6:coauthVersionLast="36" xr6:coauthVersionMax="36" xr10:uidLastSave="{00000000-0000-0000-0000-000000000000}"/>
  <bookViews>
    <workbookView xWindow="0" yWindow="0" windowWidth="23040" windowHeight="9060" activeTab="1" xr2:uid="{4C6A92DD-21BF-4456-8016-593B8069B9C9}"/>
  </bookViews>
  <sheets>
    <sheet name="Лист1" sheetId="1" r:id="rId1"/>
    <sheet name="Лист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B17" i="2"/>
  <c r="C16" i="2"/>
  <c r="D16" i="2"/>
  <c r="E16" i="2"/>
  <c r="F16" i="2"/>
  <c r="B16" i="2"/>
  <c r="E11" i="2"/>
  <c r="C15" i="2"/>
  <c r="D15" i="2"/>
  <c r="E15" i="2"/>
  <c r="F15" i="2"/>
  <c r="G15" i="2"/>
  <c r="B15" i="2"/>
  <c r="C14" i="2"/>
  <c r="D14" i="2"/>
  <c r="E14" i="2"/>
  <c r="F14" i="2"/>
  <c r="G14" i="2"/>
  <c r="B14" i="2"/>
  <c r="B11" i="2"/>
  <c r="D26" i="2"/>
  <c r="D25" i="2"/>
  <c r="C26" i="2"/>
  <c r="E26" i="2" s="1"/>
  <c r="C25" i="2"/>
  <c r="E25" i="2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  <c r="B13" i="2" l="1"/>
  <c r="F11" i="2"/>
  <c r="F12" i="2" s="1"/>
  <c r="C11" i="2"/>
  <c r="C12" i="2" s="1"/>
  <c r="D11" i="2"/>
  <c r="D12" i="2" s="1"/>
  <c r="G12" i="2"/>
  <c r="G16" i="2" s="1"/>
  <c r="C17" i="2" s="1"/>
  <c r="B12" i="2"/>
  <c r="E12" i="2"/>
  <c r="C13" i="2" s="1"/>
  <c r="F26" i="2"/>
  <c r="F25" i="2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7" i="1"/>
  <c r="G25" i="2" l="1"/>
  <c r="G26" i="2"/>
</calcChain>
</file>

<file path=xl/sharedStrings.xml><?xml version="1.0" encoding="utf-8"?>
<sst xmlns="http://schemas.openxmlformats.org/spreadsheetml/2006/main" count="38" uniqueCount="31">
  <si>
    <t>U, дел</t>
  </si>
  <si>
    <t>ν, Гц</t>
  </si>
  <si>
    <t>Um</t>
  </si>
  <si>
    <t>R = 0</t>
  </si>
  <si>
    <t>R = 100 Ом</t>
  </si>
  <si>
    <t>ν_m</t>
  </si>
  <si>
    <t>Δν</t>
  </si>
  <si>
    <t>ν2</t>
  </si>
  <si>
    <t>ν1</t>
  </si>
  <si>
    <t>ν_0</t>
  </si>
  <si>
    <t>Q</t>
  </si>
  <si>
    <t>U_0</t>
  </si>
  <si>
    <t>U_k</t>
  </si>
  <si>
    <t>U_k + n</t>
  </si>
  <si>
    <t>n</t>
  </si>
  <si>
    <t>Нарастание</t>
  </si>
  <si>
    <t>Затухание</t>
  </si>
  <si>
    <t>Θ</t>
  </si>
  <si>
    <t>&lt;Q&gt;</t>
  </si>
  <si>
    <t xml:space="preserve">σU = σU_m </t>
  </si>
  <si>
    <t xml:space="preserve">σν = σν_m </t>
  </si>
  <si>
    <r>
      <t>ν/ν</t>
    </r>
    <r>
      <rPr>
        <b/>
        <vertAlign val="subscript"/>
        <sz val="11"/>
        <color theme="1"/>
        <rFont val="Calibri"/>
        <family val="2"/>
        <charset val="204"/>
      </rPr>
      <t>m</t>
    </r>
  </si>
  <si>
    <r>
      <t>U/U</t>
    </r>
    <r>
      <rPr>
        <b/>
        <vertAlign val="subscript"/>
        <sz val="11"/>
        <color theme="1"/>
        <rFont val="Calibri"/>
        <family val="2"/>
        <charset val="204"/>
        <scheme val="minor"/>
      </rPr>
      <t>m</t>
    </r>
  </si>
  <si>
    <r>
      <t>σ(U/U</t>
    </r>
    <r>
      <rPr>
        <b/>
        <vertAlign val="subscript"/>
        <sz val="11"/>
        <color theme="1"/>
        <rFont val="Calibri"/>
        <family val="2"/>
        <charset val="204"/>
      </rPr>
      <t>m</t>
    </r>
    <r>
      <rPr>
        <b/>
        <sz val="11"/>
        <color theme="1"/>
        <rFont val="Calibri"/>
        <family val="2"/>
        <charset val="204"/>
      </rPr>
      <t>)</t>
    </r>
  </si>
  <si>
    <t>ν2/νm</t>
  </si>
  <si>
    <t>ν1/νm</t>
  </si>
  <si>
    <t>sigma U</t>
  </si>
  <si>
    <t>sigma(Θ)^2</t>
  </si>
  <si>
    <t>sigma(Θ)</t>
  </si>
  <si>
    <t>sigma Q</t>
  </si>
  <si>
    <t>sigma &lt;Q&gt;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</si>
</sst>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4" borderId="0" xfId="0" applyFont="1" applyFill="1"/>
    <xf numFmtId="0" fontId="3" fillId="4" borderId="0" xfId="0" applyFont="1" applyFill="1"/>
    <xf numFmtId="0" fontId="1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1" xfId="0" applyNumberFormat="1" applyBorder="1"/>
    <xf numFmtId="0" fontId="2" fillId="0" borderId="1" xfId="0" applyFont="1" applyBorder="1"/>
    <xf numFmtId="0" fontId="0" fillId="3" borderId="1" xfId="0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3" fillId="4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2825896762904"/>
          <c:y val="4.5653370376207578E-2"/>
          <c:w val="0.86514283341707687"/>
          <c:h val="0.831690800848858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Лист1!$I$6:$I$30</c:f>
                <c:numCache>
                  <c:formatCode>General</c:formatCode>
                  <c:ptCount val="25"/>
                  <c:pt idx="0">
                    <c:v>1.4142135623730951E-2</c:v>
                  </c:pt>
                  <c:pt idx="1">
                    <c:v>1.3724430771438211E-2</c:v>
                  </c:pt>
                  <c:pt idx="2">
                    <c:v>1.3520724832641185E-2</c:v>
                  </c:pt>
                  <c:pt idx="3">
                    <c:v>1.2560254774486067E-2</c:v>
                  </c:pt>
                  <c:pt idx="4">
                    <c:v>1.232233744059949E-2</c:v>
                  </c:pt>
                  <c:pt idx="5">
                    <c:v>1.2149485585818029E-2</c:v>
                  </c:pt>
                  <c:pt idx="6">
                    <c:v>1.1819052415485771E-2</c:v>
                  </c:pt>
                  <c:pt idx="7">
                    <c:v>1.1560276813294738E-2</c:v>
                  </c:pt>
                  <c:pt idx="8">
                    <c:v>1.1180339887498949E-2</c:v>
                  </c:pt>
                  <c:pt idx="9">
                    <c:v>1.0925200226998133E-2</c:v>
                  </c:pt>
                  <c:pt idx="10">
                    <c:v>1.0770329614269011E-2</c:v>
                  </c:pt>
                  <c:pt idx="11">
                    <c:v>1.0628264204469138E-2</c:v>
                  </c:pt>
                  <c:pt idx="12">
                    <c:v>1.0440306508910549E-2</c:v>
                  </c:pt>
                  <c:pt idx="13">
                    <c:v>1.3724430771438211E-2</c:v>
                  </c:pt>
                  <c:pt idx="14">
                    <c:v>1.2264175471673586E-2</c:v>
                  </c:pt>
                  <c:pt idx="15">
                    <c:v>1.2806248474865698E-2</c:v>
                  </c:pt>
                  <c:pt idx="16">
                    <c:v>1.3793114224133721E-2</c:v>
                  </c:pt>
                  <c:pt idx="17">
                    <c:v>1.3386933928274988E-2</c:v>
                  </c:pt>
                  <c:pt idx="18">
                    <c:v>1.2806248474865698E-2</c:v>
                  </c:pt>
                  <c:pt idx="19">
                    <c:v>1.244025723206719E-2</c:v>
                  </c:pt>
                  <c:pt idx="20">
                    <c:v>1.2206555615733703E-2</c:v>
                  </c:pt>
                  <c:pt idx="21">
                    <c:v>1.1981652640600127E-2</c:v>
                  </c:pt>
                  <c:pt idx="22">
                    <c:v>1.1364858116140297E-2</c:v>
                  </c:pt>
                  <c:pt idx="23">
                    <c:v>1.109233969908964E-2</c:v>
                  </c:pt>
                  <c:pt idx="24">
                    <c:v>1.066255128944288E-2</c:v>
                  </c:pt>
                </c:numCache>
              </c:numRef>
            </c:plus>
            <c:minus>
              <c:numRef>
                <c:f>Лист1!$I$6:$I$30</c:f>
                <c:numCache>
                  <c:formatCode>General</c:formatCode>
                  <c:ptCount val="25"/>
                  <c:pt idx="0">
                    <c:v>1.4142135623730951E-2</c:v>
                  </c:pt>
                  <c:pt idx="1">
                    <c:v>1.3724430771438211E-2</c:v>
                  </c:pt>
                  <c:pt idx="2">
                    <c:v>1.3520724832641185E-2</c:v>
                  </c:pt>
                  <c:pt idx="3">
                    <c:v>1.2560254774486067E-2</c:v>
                  </c:pt>
                  <c:pt idx="4">
                    <c:v>1.232233744059949E-2</c:v>
                  </c:pt>
                  <c:pt idx="5">
                    <c:v>1.2149485585818029E-2</c:v>
                  </c:pt>
                  <c:pt idx="6">
                    <c:v>1.1819052415485771E-2</c:v>
                  </c:pt>
                  <c:pt idx="7">
                    <c:v>1.1560276813294738E-2</c:v>
                  </c:pt>
                  <c:pt idx="8">
                    <c:v>1.1180339887498949E-2</c:v>
                  </c:pt>
                  <c:pt idx="9">
                    <c:v>1.0925200226998133E-2</c:v>
                  </c:pt>
                  <c:pt idx="10">
                    <c:v>1.0770329614269011E-2</c:v>
                  </c:pt>
                  <c:pt idx="11">
                    <c:v>1.0628264204469138E-2</c:v>
                  </c:pt>
                  <c:pt idx="12">
                    <c:v>1.0440306508910549E-2</c:v>
                  </c:pt>
                  <c:pt idx="13">
                    <c:v>1.3724430771438211E-2</c:v>
                  </c:pt>
                  <c:pt idx="14">
                    <c:v>1.2264175471673586E-2</c:v>
                  </c:pt>
                  <c:pt idx="15">
                    <c:v>1.2806248474865698E-2</c:v>
                  </c:pt>
                  <c:pt idx="16">
                    <c:v>1.3793114224133721E-2</c:v>
                  </c:pt>
                  <c:pt idx="17">
                    <c:v>1.3386933928274988E-2</c:v>
                  </c:pt>
                  <c:pt idx="18">
                    <c:v>1.2806248474865698E-2</c:v>
                  </c:pt>
                  <c:pt idx="19">
                    <c:v>1.244025723206719E-2</c:v>
                  </c:pt>
                  <c:pt idx="20">
                    <c:v>1.2206555615733703E-2</c:v>
                  </c:pt>
                  <c:pt idx="21">
                    <c:v>1.1981652640600127E-2</c:v>
                  </c:pt>
                  <c:pt idx="22">
                    <c:v>1.1364858116140297E-2</c:v>
                  </c:pt>
                  <c:pt idx="23">
                    <c:v>1.109233969908964E-2</c:v>
                  </c:pt>
                  <c:pt idx="24">
                    <c:v>1.066255128944288E-2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Лист1!$H$6:$H$30</c:f>
              <c:numCache>
                <c:formatCode>General</c:formatCode>
                <c:ptCount val="25"/>
                <c:pt idx="0">
                  <c:v>1</c:v>
                </c:pt>
                <c:pt idx="1">
                  <c:v>1.0038610038610039</c:v>
                </c:pt>
                <c:pt idx="2">
                  <c:v>1.0090090090090089</c:v>
                </c:pt>
                <c:pt idx="3">
                  <c:v>1.0154440154440154</c:v>
                </c:pt>
                <c:pt idx="4">
                  <c:v>1.0173745173745175</c:v>
                </c:pt>
                <c:pt idx="5">
                  <c:v>1.0180180180180181</c:v>
                </c:pt>
                <c:pt idx="6">
                  <c:v>1.0205920205920207</c:v>
                </c:pt>
                <c:pt idx="7">
                  <c:v>1.0238095238095237</c:v>
                </c:pt>
                <c:pt idx="8">
                  <c:v>1.0276705276705276</c:v>
                </c:pt>
                <c:pt idx="9">
                  <c:v>1.0334620334620335</c:v>
                </c:pt>
                <c:pt idx="10">
                  <c:v>1.0379665379665379</c:v>
                </c:pt>
                <c:pt idx="11">
                  <c:v>1.0424710424710424</c:v>
                </c:pt>
                <c:pt idx="12">
                  <c:v>1.0501930501930501</c:v>
                </c:pt>
                <c:pt idx="13">
                  <c:v>1.0083655083655083</c:v>
                </c:pt>
                <c:pt idx="14">
                  <c:v>1.0167310167310166</c:v>
                </c:pt>
                <c:pt idx="15">
                  <c:v>1.0135135135135136</c:v>
                </c:pt>
                <c:pt idx="16">
                  <c:v>0.99742599742599747</c:v>
                </c:pt>
                <c:pt idx="17">
                  <c:v>0.99420849420849422</c:v>
                </c:pt>
                <c:pt idx="18">
                  <c:v>0.99099099099099097</c:v>
                </c:pt>
                <c:pt idx="19">
                  <c:v>0.98906048906048905</c:v>
                </c:pt>
                <c:pt idx="20">
                  <c:v>0.98777348777348772</c:v>
                </c:pt>
                <c:pt idx="21">
                  <c:v>0.9858429858429858</c:v>
                </c:pt>
                <c:pt idx="22">
                  <c:v>0.98005148005148002</c:v>
                </c:pt>
                <c:pt idx="23">
                  <c:v>0.97683397683397688</c:v>
                </c:pt>
                <c:pt idx="24">
                  <c:v>0.96846846846846846</c:v>
                </c:pt>
              </c:numCache>
            </c:numRef>
          </c:xVal>
          <c:yVal>
            <c:numRef>
              <c:f>Лист1!$G$6:$G$30</c:f>
              <c:numCache>
                <c:formatCode>General</c:formatCode>
                <c:ptCount val="25"/>
                <c:pt idx="0">
                  <c:v>1</c:v>
                </c:pt>
                <c:pt idx="1">
                  <c:v>0.94000000000000006</c:v>
                </c:pt>
                <c:pt idx="2">
                  <c:v>0.90999999999999992</c:v>
                </c:pt>
                <c:pt idx="3">
                  <c:v>0.76</c:v>
                </c:pt>
                <c:pt idx="4">
                  <c:v>0.72</c:v>
                </c:pt>
                <c:pt idx="5">
                  <c:v>0.69000000000000006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0.5</c:v>
                </c:pt>
                <c:pt idx="9">
                  <c:v>0.44000000000000006</c:v>
                </c:pt>
                <c:pt idx="10">
                  <c:v>0.4</c:v>
                </c:pt>
                <c:pt idx="11">
                  <c:v>0.36</c:v>
                </c:pt>
                <c:pt idx="12">
                  <c:v>0.3</c:v>
                </c:pt>
                <c:pt idx="13">
                  <c:v>0.94000000000000006</c:v>
                </c:pt>
                <c:pt idx="14">
                  <c:v>0.71</c:v>
                </c:pt>
                <c:pt idx="15">
                  <c:v>0.8</c:v>
                </c:pt>
                <c:pt idx="16">
                  <c:v>0.95</c:v>
                </c:pt>
                <c:pt idx="17">
                  <c:v>0.89</c:v>
                </c:pt>
                <c:pt idx="18">
                  <c:v>0.8</c:v>
                </c:pt>
                <c:pt idx="19">
                  <c:v>0.74</c:v>
                </c:pt>
                <c:pt idx="20">
                  <c:v>0.7</c:v>
                </c:pt>
                <c:pt idx="21">
                  <c:v>0.65999999999999992</c:v>
                </c:pt>
                <c:pt idx="22">
                  <c:v>0.54</c:v>
                </c:pt>
                <c:pt idx="23">
                  <c:v>0.48</c:v>
                </c:pt>
                <c:pt idx="2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9-42B9-A4F8-C62935C684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Лист1!$O$7:$O$28</c:f>
                <c:numCache>
                  <c:formatCode>General</c:formatCode>
                  <c:ptCount val="22"/>
                  <c:pt idx="0">
                    <c:v>1.4142135623730951E-2</c:v>
                  </c:pt>
                  <c:pt idx="1">
                    <c:v>1.345362404707371E-2</c:v>
                  </c:pt>
                  <c:pt idx="2">
                    <c:v>1.3059862173851605E-2</c:v>
                  </c:pt>
                  <c:pt idx="3">
                    <c:v>1.2560254774486067E-2</c:v>
                  </c:pt>
                  <c:pt idx="4">
                    <c:v>1.232233744059949E-2</c:v>
                  </c:pt>
                  <c:pt idx="5">
                    <c:v>1.2206555615733703E-2</c:v>
                  </c:pt>
                  <c:pt idx="6">
                    <c:v>1.1981652640600127E-2</c:v>
                  </c:pt>
                  <c:pt idx="7">
                    <c:v>1.1766052864066181E-2</c:v>
                  </c:pt>
                  <c:pt idx="8">
                    <c:v>1.1461239025515522E-2</c:v>
                  </c:pt>
                  <c:pt idx="9">
                    <c:v>1.109233969908964E-2</c:v>
                  </c:pt>
                  <c:pt idx="10">
                    <c:v>1.0770329614269011E-2</c:v>
                  </c:pt>
                  <c:pt idx="11">
                    <c:v>1.3724430771438211E-2</c:v>
                  </c:pt>
                  <c:pt idx="12">
                    <c:v>1.3320660644277371E-2</c:v>
                  </c:pt>
                  <c:pt idx="13">
                    <c:v>1.2806248474865698E-2</c:v>
                  </c:pt>
                  <c:pt idx="14">
                    <c:v>1.2560254774486067E-2</c:v>
                  </c:pt>
                  <c:pt idx="15">
                    <c:v>1.232233744059949E-2</c:v>
                  </c:pt>
                  <c:pt idx="16">
                    <c:v>1.2206555615733703E-2</c:v>
                  </c:pt>
                  <c:pt idx="17">
                    <c:v>1.209297316626478E-2</c:v>
                  </c:pt>
                  <c:pt idx="18">
                    <c:v>1.1661903789690601E-2</c:v>
                  </c:pt>
                  <c:pt idx="19">
                    <c:v>1.1271202242884297E-2</c:v>
                  </c:pt>
                  <c:pt idx="20">
                    <c:v>1.0925200226998133E-2</c:v>
                  </c:pt>
                  <c:pt idx="21">
                    <c:v>1.0628264204469138E-2</c:v>
                  </c:pt>
                </c:numCache>
              </c:numRef>
            </c:plus>
            <c:minus>
              <c:numRef>
                <c:f>Лист1!$O$7:$O$28</c:f>
                <c:numCache>
                  <c:formatCode>General</c:formatCode>
                  <c:ptCount val="22"/>
                  <c:pt idx="0">
                    <c:v>1.4142135623730951E-2</c:v>
                  </c:pt>
                  <c:pt idx="1">
                    <c:v>1.345362404707371E-2</c:v>
                  </c:pt>
                  <c:pt idx="2">
                    <c:v>1.3059862173851605E-2</c:v>
                  </c:pt>
                  <c:pt idx="3">
                    <c:v>1.2560254774486067E-2</c:v>
                  </c:pt>
                  <c:pt idx="4">
                    <c:v>1.232233744059949E-2</c:v>
                  </c:pt>
                  <c:pt idx="5">
                    <c:v>1.2206555615733703E-2</c:v>
                  </c:pt>
                  <c:pt idx="6">
                    <c:v>1.1981652640600127E-2</c:v>
                  </c:pt>
                  <c:pt idx="7">
                    <c:v>1.1766052864066181E-2</c:v>
                  </c:pt>
                  <c:pt idx="8">
                    <c:v>1.1461239025515522E-2</c:v>
                  </c:pt>
                  <c:pt idx="9">
                    <c:v>1.109233969908964E-2</c:v>
                  </c:pt>
                  <c:pt idx="10">
                    <c:v>1.0770329614269011E-2</c:v>
                  </c:pt>
                  <c:pt idx="11">
                    <c:v>1.3724430771438211E-2</c:v>
                  </c:pt>
                  <c:pt idx="12">
                    <c:v>1.3320660644277371E-2</c:v>
                  </c:pt>
                  <c:pt idx="13">
                    <c:v>1.2806248474865698E-2</c:v>
                  </c:pt>
                  <c:pt idx="14">
                    <c:v>1.2560254774486067E-2</c:v>
                  </c:pt>
                  <c:pt idx="15">
                    <c:v>1.232233744059949E-2</c:v>
                  </c:pt>
                  <c:pt idx="16">
                    <c:v>1.2206555615733703E-2</c:v>
                  </c:pt>
                  <c:pt idx="17">
                    <c:v>1.209297316626478E-2</c:v>
                  </c:pt>
                  <c:pt idx="18">
                    <c:v>1.1661903789690601E-2</c:v>
                  </c:pt>
                  <c:pt idx="19">
                    <c:v>1.1271202242884297E-2</c:v>
                  </c:pt>
                  <c:pt idx="20">
                    <c:v>1.0925200226998133E-2</c:v>
                  </c:pt>
                  <c:pt idx="21">
                    <c:v>1.0628264204469138E-2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Лист1!$N$7:$N$28</c:f>
              <c:numCache>
                <c:formatCode>General</c:formatCode>
                <c:ptCount val="22"/>
                <c:pt idx="0">
                  <c:v>1.001930501930502</c:v>
                </c:pt>
                <c:pt idx="1">
                  <c:v>1.0437580437580438</c:v>
                </c:pt>
                <c:pt idx="2">
                  <c:v>1.0553410553410554</c:v>
                </c:pt>
                <c:pt idx="3">
                  <c:v>1.0727155727155726</c:v>
                </c:pt>
                <c:pt idx="4">
                  <c:v>1.0823680823680824</c:v>
                </c:pt>
                <c:pt idx="5">
                  <c:v>1.0862290862290862</c:v>
                </c:pt>
                <c:pt idx="6">
                  <c:v>1.0952380952380953</c:v>
                </c:pt>
                <c:pt idx="7">
                  <c:v>1.1093951093951093</c:v>
                </c:pt>
                <c:pt idx="8">
                  <c:v>1.128056628056628</c:v>
                </c:pt>
                <c:pt idx="9">
                  <c:v>1.184041184041184</c:v>
                </c:pt>
                <c:pt idx="10">
                  <c:v>1.2162162162162162</c:v>
                </c:pt>
                <c:pt idx="11">
                  <c:v>0.98069498069498073</c:v>
                </c:pt>
                <c:pt idx="12">
                  <c:v>0.96975546975546978</c:v>
                </c:pt>
                <c:pt idx="13">
                  <c:v>0.9568854568854569</c:v>
                </c:pt>
                <c:pt idx="14">
                  <c:v>0.95109395109395112</c:v>
                </c:pt>
                <c:pt idx="15">
                  <c:v>0.94465894465894462</c:v>
                </c:pt>
                <c:pt idx="16">
                  <c:v>0.94144144144144148</c:v>
                </c:pt>
                <c:pt idx="17">
                  <c:v>0.93822393822393824</c:v>
                </c:pt>
                <c:pt idx="18">
                  <c:v>0.92406692406692403</c:v>
                </c:pt>
                <c:pt idx="19">
                  <c:v>0.90862290862290862</c:v>
                </c:pt>
                <c:pt idx="20">
                  <c:v>0.89189189189189189</c:v>
                </c:pt>
                <c:pt idx="21">
                  <c:v>0.8642213642213642</c:v>
                </c:pt>
              </c:numCache>
            </c:numRef>
          </c:xVal>
          <c:yVal>
            <c:numRef>
              <c:f>Лист1!$M$7:$M$28</c:f>
              <c:numCache>
                <c:formatCode>General</c:formatCode>
                <c:ptCount val="22"/>
                <c:pt idx="0">
                  <c:v>1</c:v>
                </c:pt>
                <c:pt idx="1">
                  <c:v>0.9</c:v>
                </c:pt>
                <c:pt idx="2">
                  <c:v>0.84000000000000008</c:v>
                </c:pt>
                <c:pt idx="3">
                  <c:v>0.76</c:v>
                </c:pt>
                <c:pt idx="4">
                  <c:v>0.72</c:v>
                </c:pt>
                <c:pt idx="5">
                  <c:v>0.7</c:v>
                </c:pt>
                <c:pt idx="6">
                  <c:v>0.65999999999999992</c:v>
                </c:pt>
                <c:pt idx="7">
                  <c:v>0.62</c:v>
                </c:pt>
                <c:pt idx="8">
                  <c:v>0.55999999999999994</c:v>
                </c:pt>
                <c:pt idx="9">
                  <c:v>0.48</c:v>
                </c:pt>
                <c:pt idx="10">
                  <c:v>0.4</c:v>
                </c:pt>
                <c:pt idx="11">
                  <c:v>0.94000000000000006</c:v>
                </c:pt>
                <c:pt idx="12">
                  <c:v>0.88000000000000012</c:v>
                </c:pt>
                <c:pt idx="13">
                  <c:v>0.8</c:v>
                </c:pt>
                <c:pt idx="14">
                  <c:v>0.76</c:v>
                </c:pt>
                <c:pt idx="15">
                  <c:v>0.72</c:v>
                </c:pt>
                <c:pt idx="16">
                  <c:v>0.7</c:v>
                </c:pt>
                <c:pt idx="17">
                  <c:v>0.67999999999999994</c:v>
                </c:pt>
                <c:pt idx="18">
                  <c:v>0.6</c:v>
                </c:pt>
                <c:pt idx="19">
                  <c:v>0.52</c:v>
                </c:pt>
                <c:pt idx="20">
                  <c:v>0.44000000000000006</c:v>
                </c:pt>
                <c:pt idx="21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9-42B9-A4F8-C62935C684F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noFill/>
                <a:prstDash val="lgDashDot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Лист1!$E$1:$E$2</c:f>
              <c:numCache>
                <c:formatCode>General</c:formatCode>
                <c:ptCount val="2"/>
                <c:pt idx="0">
                  <c:v>1</c:v>
                </c:pt>
                <c:pt idx="1">
                  <c:v>1.1499999999999999</c:v>
                </c:pt>
              </c:numCache>
            </c:numRef>
          </c:xVal>
          <c:yVal>
            <c:numRef>
              <c:f>Лист1!$D$1:$D$2</c:f>
              <c:numCache>
                <c:formatCode>General</c:formatCode>
                <c:ptCount val="2"/>
                <c:pt idx="0">
                  <c:v>0.70699999999999996</c:v>
                </c:pt>
                <c:pt idx="1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9-42B9-A4F8-C62935C6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71904"/>
        <c:axId val="924738560"/>
      </c:scatterChart>
      <c:valAx>
        <c:axId val="928171904"/>
        <c:scaling>
          <c:orientation val="minMax"/>
          <c:max val="1.23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/>
                  <a:t>ν/ν</a:t>
                </a:r>
                <a:r>
                  <a:rPr lang="en-US" sz="1400" b="1" baseline="-25000"/>
                  <a:t>m</a:t>
                </a:r>
                <a:endParaRPr lang="ru-RU" sz="1400" b="1" baseline="-25000"/>
              </a:p>
            </c:rich>
          </c:tx>
          <c:layout>
            <c:manualLayout>
              <c:xMode val="edge"/>
              <c:yMode val="edge"/>
              <c:x val="0.46910380697825615"/>
              <c:y val="0.931105751147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738560"/>
        <c:crosses val="autoZero"/>
        <c:crossBetween val="midCat"/>
      </c:valAx>
      <c:valAx>
        <c:axId val="924738560"/>
        <c:scaling>
          <c:orientation val="minMax"/>
          <c:max val="1.1000000000000001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U/U</a:t>
                </a:r>
                <a:r>
                  <a:rPr lang="en-US" sz="1400" b="1" baseline="-25000"/>
                  <a:t>m</a:t>
                </a:r>
                <a:endParaRPr lang="ru-RU" sz="1400" b="1" baseline="-25000"/>
              </a:p>
            </c:rich>
          </c:tx>
          <c:layout>
            <c:manualLayout>
              <c:xMode val="edge"/>
              <c:yMode val="edge"/>
              <c:x val="8.9653662912080462E-3"/>
              <c:y val="0.40553135576639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8171904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163463</xdr:colOff>
      <xdr:row>31</xdr:row>
      <xdr:rowOff>121802</xdr:rowOff>
    </xdr:from>
    <xdr:to>
      <xdr:col>14</xdr:col>
      <xdr:colOff>369454</xdr:colOff>
      <xdr:row>56</xdr:row>
      <xdr:rowOff>107757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1C2AF70-9E8B-40ED-9A5F-9EBD2F1D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C608-3A15-4124-9FBA-1F5E2989FE8C}">
  <dimension ref="A1:O30"/>
  <sheetViews>
    <sheetView topLeftCell="D4" zoomScale="99" zoomScaleNormal="99" zoomScaleSheetLayoutView="50" workbookViewId="0">
      <selection activeCell="C46" sqref="C46"/>
    </sheetView>
  </sheetViews>
  <sheetFormatPr defaultRowHeight="14.4" x14ac:dyDescent="0.3"/>
  <cols>
    <col min="1" max="1" width="14.33203125" customWidth="1"/>
    <col min="3" max="3" width="10.21875" customWidth="1"/>
    <col min="4" max="4" width="10.88671875" customWidth="1"/>
    <col min="5" max="5" width="7" customWidth="1"/>
    <col min="6" max="6" width="6.77734375" customWidth="1"/>
    <col min="7" max="8" width="7.109375" customWidth="1"/>
    <col min="9" max="9" width="7.6640625" customWidth="1"/>
    <col min="11" max="11" width="7" customWidth="1"/>
    <col min="12" max="12" width="7.21875" customWidth="1"/>
    <col min="13" max="13" width="7" customWidth="1"/>
    <col min="14" max="14" width="7.109375" customWidth="1"/>
    <col min="15" max="15" width="7.6640625" customWidth="1"/>
  </cols>
  <sheetData>
    <row r="1" spans="1:15" x14ac:dyDescent="0.3">
      <c r="A1" s="11" t="s">
        <v>2</v>
      </c>
      <c r="B1" s="12">
        <v>10</v>
      </c>
      <c r="D1">
        <v>0.70699999999999996</v>
      </c>
      <c r="E1">
        <v>1</v>
      </c>
    </row>
    <row r="2" spans="1:15" x14ac:dyDescent="0.3">
      <c r="A2" s="13" t="s">
        <v>5</v>
      </c>
      <c r="B2" s="12">
        <v>1554</v>
      </c>
      <c r="D2">
        <v>0.70699999999999996</v>
      </c>
      <c r="E2">
        <v>1.1499999999999999</v>
      </c>
    </row>
    <row r="3" spans="1:15" x14ac:dyDescent="0.3">
      <c r="A3" s="6"/>
    </row>
    <row r="4" spans="1:15" ht="15.6" x14ac:dyDescent="0.3">
      <c r="A4" s="1" t="s">
        <v>19</v>
      </c>
      <c r="B4">
        <v>0.1</v>
      </c>
      <c r="E4" s="14" t="s">
        <v>3</v>
      </c>
      <c r="F4" s="14"/>
      <c r="G4" s="14"/>
      <c r="H4" s="14"/>
      <c r="I4" s="14"/>
    </row>
    <row r="5" spans="1:15" ht="16.2" x14ac:dyDescent="0.35">
      <c r="A5" s="1" t="s">
        <v>20</v>
      </c>
      <c r="B5">
        <v>1</v>
      </c>
      <c r="E5" s="4" t="s">
        <v>0</v>
      </c>
      <c r="F5" s="5" t="s">
        <v>1</v>
      </c>
      <c r="G5" s="4" t="s">
        <v>22</v>
      </c>
      <c r="H5" s="5" t="s">
        <v>21</v>
      </c>
      <c r="I5" s="5" t="s">
        <v>23</v>
      </c>
      <c r="K5" s="14" t="s">
        <v>4</v>
      </c>
      <c r="L5" s="14"/>
      <c r="M5" s="14"/>
      <c r="N5" s="14"/>
      <c r="O5" s="14"/>
    </row>
    <row r="6" spans="1:15" ht="15.6" x14ac:dyDescent="0.35">
      <c r="E6" s="6">
        <v>10</v>
      </c>
      <c r="F6" s="6">
        <v>1554</v>
      </c>
      <c r="G6" s="6">
        <f>E6/$B$1</f>
        <v>1</v>
      </c>
      <c r="H6" s="6">
        <f>F6/$B$2</f>
        <v>1</v>
      </c>
      <c r="I6" s="6">
        <f xml:space="preserve"> G6 * SQRT( ($B$4/E6)^2 + ($B$4/$B$1)^2)</f>
        <v>1.4142135623730951E-2</v>
      </c>
      <c r="K6" s="4" t="s">
        <v>0</v>
      </c>
      <c r="L6" s="5" t="s">
        <v>1</v>
      </c>
      <c r="M6" s="4" t="s">
        <v>22</v>
      </c>
      <c r="N6" s="5" t="s">
        <v>21</v>
      </c>
      <c r="O6" s="5" t="s">
        <v>23</v>
      </c>
    </row>
    <row r="7" spans="1:15" x14ac:dyDescent="0.3">
      <c r="E7" s="6">
        <v>9.4</v>
      </c>
      <c r="F7" s="6">
        <v>1560</v>
      </c>
      <c r="G7" s="6">
        <f t="shared" ref="G7:G30" si="0">E7/$B$1</f>
        <v>0.94000000000000006</v>
      </c>
      <c r="H7" s="6">
        <f t="shared" ref="H7:H30" si="1">F7/$B$2</f>
        <v>1.0038610038610039</v>
      </c>
      <c r="I7" s="6">
        <f t="shared" ref="I7:I30" si="2" xml:space="preserve"> G7 * SQRT( ($B$4/E7)^2 + ($B$4/$B$1)^2)</f>
        <v>1.3724430771438211E-2</v>
      </c>
      <c r="K7" s="6">
        <v>10</v>
      </c>
      <c r="L7" s="6">
        <v>1557</v>
      </c>
      <c r="M7" s="6">
        <f>K7/$B$1</f>
        <v>1</v>
      </c>
      <c r="N7" s="6">
        <f xml:space="preserve"> L7 / $B$2</f>
        <v>1.001930501930502</v>
      </c>
      <c r="O7" s="6">
        <f xml:space="preserve"> M7 * SQRT( ($B$4/K7)^2 + ($B$4/$B$1)^2)</f>
        <v>1.4142135623730951E-2</v>
      </c>
    </row>
    <row r="8" spans="1:15" x14ac:dyDescent="0.3">
      <c r="E8" s="6">
        <v>9.1</v>
      </c>
      <c r="F8" s="6">
        <v>1568</v>
      </c>
      <c r="G8" s="6">
        <f t="shared" si="0"/>
        <v>0.90999999999999992</v>
      </c>
      <c r="H8" s="6">
        <f t="shared" si="1"/>
        <v>1.0090090090090089</v>
      </c>
      <c r="I8" s="6">
        <f t="shared" si="2"/>
        <v>1.3520724832641185E-2</v>
      </c>
      <c r="K8" s="6">
        <v>9</v>
      </c>
      <c r="L8" s="6">
        <v>1622</v>
      </c>
      <c r="M8" s="6">
        <f t="shared" ref="M8:M28" si="3">K8/$B$1</f>
        <v>0.9</v>
      </c>
      <c r="N8" s="6">
        <f t="shared" ref="N8:N28" si="4" xml:space="preserve"> L8 / $B$2</f>
        <v>1.0437580437580438</v>
      </c>
      <c r="O8" s="6">
        <f t="shared" ref="O8:O28" si="5" xml:space="preserve"> M8 * SQRT( ($B$4/K8)^2 + ($B$4/$B$1)^2)</f>
        <v>1.345362404707371E-2</v>
      </c>
    </row>
    <row r="9" spans="1:15" x14ac:dyDescent="0.3">
      <c r="E9" s="6">
        <v>7.6</v>
      </c>
      <c r="F9" s="6">
        <v>1578</v>
      </c>
      <c r="G9" s="6">
        <f t="shared" si="0"/>
        <v>0.76</v>
      </c>
      <c r="H9" s="6">
        <f t="shared" si="1"/>
        <v>1.0154440154440154</v>
      </c>
      <c r="I9" s="6">
        <f t="shared" si="2"/>
        <v>1.2560254774486067E-2</v>
      </c>
      <c r="K9" s="6">
        <v>8.4</v>
      </c>
      <c r="L9" s="6">
        <v>1640</v>
      </c>
      <c r="M9" s="6">
        <f t="shared" si="3"/>
        <v>0.84000000000000008</v>
      </c>
      <c r="N9" s="6">
        <f t="shared" si="4"/>
        <v>1.0553410553410554</v>
      </c>
      <c r="O9" s="6">
        <f t="shared" si="5"/>
        <v>1.3059862173851605E-2</v>
      </c>
    </row>
    <row r="10" spans="1:15" x14ac:dyDescent="0.3">
      <c r="E10" s="6">
        <v>7.2</v>
      </c>
      <c r="F10" s="6">
        <v>1581</v>
      </c>
      <c r="G10" s="6">
        <f t="shared" si="0"/>
        <v>0.72</v>
      </c>
      <c r="H10" s="6">
        <f t="shared" si="1"/>
        <v>1.0173745173745175</v>
      </c>
      <c r="I10" s="6">
        <f t="shared" si="2"/>
        <v>1.232233744059949E-2</v>
      </c>
      <c r="K10" s="6">
        <v>7.6</v>
      </c>
      <c r="L10" s="6">
        <v>1667</v>
      </c>
      <c r="M10" s="6">
        <f t="shared" si="3"/>
        <v>0.76</v>
      </c>
      <c r="N10" s="6">
        <f t="shared" si="4"/>
        <v>1.0727155727155726</v>
      </c>
      <c r="O10" s="6">
        <f t="shared" si="5"/>
        <v>1.2560254774486067E-2</v>
      </c>
    </row>
    <row r="11" spans="1:15" x14ac:dyDescent="0.3">
      <c r="E11" s="6">
        <v>6.9</v>
      </c>
      <c r="F11" s="6">
        <v>1582</v>
      </c>
      <c r="G11" s="6">
        <f t="shared" si="0"/>
        <v>0.69000000000000006</v>
      </c>
      <c r="H11" s="6">
        <f t="shared" si="1"/>
        <v>1.0180180180180181</v>
      </c>
      <c r="I11" s="6">
        <f t="shared" si="2"/>
        <v>1.2149485585818029E-2</v>
      </c>
      <c r="K11" s="6">
        <v>7.2</v>
      </c>
      <c r="L11" s="6">
        <v>1682</v>
      </c>
      <c r="M11" s="6">
        <f t="shared" si="3"/>
        <v>0.72</v>
      </c>
      <c r="N11" s="6">
        <f t="shared" si="4"/>
        <v>1.0823680823680824</v>
      </c>
      <c r="O11" s="6">
        <f t="shared" si="5"/>
        <v>1.232233744059949E-2</v>
      </c>
    </row>
    <row r="12" spans="1:15" x14ac:dyDescent="0.3">
      <c r="E12" s="6">
        <v>6.3</v>
      </c>
      <c r="F12" s="6">
        <v>1586</v>
      </c>
      <c r="G12" s="6">
        <f t="shared" si="0"/>
        <v>0.63</v>
      </c>
      <c r="H12" s="6">
        <f t="shared" si="1"/>
        <v>1.0205920205920207</v>
      </c>
      <c r="I12" s="6">
        <f t="shared" si="2"/>
        <v>1.1819052415485771E-2</v>
      </c>
      <c r="K12" s="6">
        <v>7</v>
      </c>
      <c r="L12" s="6">
        <v>1688</v>
      </c>
      <c r="M12" s="6">
        <f t="shared" si="3"/>
        <v>0.7</v>
      </c>
      <c r="N12" s="6">
        <f t="shared" si="4"/>
        <v>1.0862290862290862</v>
      </c>
      <c r="O12" s="6">
        <f t="shared" si="5"/>
        <v>1.2206555615733703E-2</v>
      </c>
    </row>
    <row r="13" spans="1:15" x14ac:dyDescent="0.3">
      <c r="E13" s="6">
        <v>5.8</v>
      </c>
      <c r="F13" s="6">
        <v>1591</v>
      </c>
      <c r="G13" s="6">
        <f t="shared" si="0"/>
        <v>0.57999999999999996</v>
      </c>
      <c r="H13" s="6">
        <f t="shared" si="1"/>
        <v>1.0238095238095237</v>
      </c>
      <c r="I13" s="6">
        <f t="shared" si="2"/>
        <v>1.1560276813294738E-2</v>
      </c>
      <c r="K13" s="6">
        <v>6.6</v>
      </c>
      <c r="L13" s="6">
        <v>1702</v>
      </c>
      <c r="M13" s="6">
        <f t="shared" si="3"/>
        <v>0.65999999999999992</v>
      </c>
      <c r="N13" s="6">
        <f t="shared" si="4"/>
        <v>1.0952380952380953</v>
      </c>
      <c r="O13" s="6">
        <f t="shared" si="5"/>
        <v>1.1981652640600127E-2</v>
      </c>
    </row>
    <row r="14" spans="1:15" x14ac:dyDescent="0.3">
      <c r="E14" s="6">
        <v>5</v>
      </c>
      <c r="F14" s="6">
        <v>1597</v>
      </c>
      <c r="G14" s="6">
        <f t="shared" si="0"/>
        <v>0.5</v>
      </c>
      <c r="H14" s="6">
        <f t="shared" si="1"/>
        <v>1.0276705276705276</v>
      </c>
      <c r="I14" s="6">
        <f t="shared" si="2"/>
        <v>1.1180339887498949E-2</v>
      </c>
      <c r="K14" s="7">
        <v>6.2</v>
      </c>
      <c r="L14" s="6">
        <v>1724</v>
      </c>
      <c r="M14" s="6">
        <f t="shared" si="3"/>
        <v>0.62</v>
      </c>
      <c r="N14" s="6">
        <f t="shared" si="4"/>
        <v>1.1093951093951093</v>
      </c>
      <c r="O14" s="6">
        <f t="shared" si="5"/>
        <v>1.1766052864066181E-2</v>
      </c>
    </row>
    <row r="15" spans="1:15" x14ac:dyDescent="0.3">
      <c r="E15" s="6">
        <v>4.4000000000000004</v>
      </c>
      <c r="F15" s="6">
        <v>1606</v>
      </c>
      <c r="G15" s="6">
        <f t="shared" si="0"/>
        <v>0.44000000000000006</v>
      </c>
      <c r="H15" s="6">
        <f t="shared" si="1"/>
        <v>1.0334620334620335</v>
      </c>
      <c r="I15" s="6">
        <f t="shared" si="2"/>
        <v>1.0925200226998133E-2</v>
      </c>
      <c r="K15" s="7">
        <v>5.6</v>
      </c>
      <c r="L15" s="6">
        <v>1753</v>
      </c>
      <c r="M15" s="6">
        <f t="shared" si="3"/>
        <v>0.55999999999999994</v>
      </c>
      <c r="N15" s="6">
        <f t="shared" si="4"/>
        <v>1.128056628056628</v>
      </c>
      <c r="O15" s="6">
        <f t="shared" si="5"/>
        <v>1.1461239025515522E-2</v>
      </c>
    </row>
    <row r="16" spans="1:15" x14ac:dyDescent="0.3">
      <c r="E16" s="6">
        <v>4</v>
      </c>
      <c r="F16" s="6">
        <v>1613</v>
      </c>
      <c r="G16" s="6">
        <f t="shared" si="0"/>
        <v>0.4</v>
      </c>
      <c r="H16" s="6">
        <f t="shared" si="1"/>
        <v>1.0379665379665379</v>
      </c>
      <c r="I16" s="6">
        <f t="shared" si="2"/>
        <v>1.0770329614269011E-2</v>
      </c>
      <c r="K16" s="7">
        <v>4.8</v>
      </c>
      <c r="L16" s="6">
        <v>1840</v>
      </c>
      <c r="M16" s="6">
        <f t="shared" si="3"/>
        <v>0.48</v>
      </c>
      <c r="N16" s="6">
        <f t="shared" si="4"/>
        <v>1.184041184041184</v>
      </c>
      <c r="O16" s="6">
        <f t="shared" si="5"/>
        <v>1.109233969908964E-2</v>
      </c>
    </row>
    <row r="17" spans="5:15" x14ac:dyDescent="0.3">
      <c r="E17" s="7">
        <v>3.6</v>
      </c>
      <c r="F17" s="6">
        <v>1620</v>
      </c>
      <c r="G17" s="6">
        <f t="shared" si="0"/>
        <v>0.36</v>
      </c>
      <c r="H17" s="6">
        <f t="shared" si="1"/>
        <v>1.0424710424710424</v>
      </c>
      <c r="I17" s="6">
        <f t="shared" si="2"/>
        <v>1.0628264204469138E-2</v>
      </c>
      <c r="K17" s="7">
        <v>4</v>
      </c>
      <c r="L17" s="6">
        <v>1890</v>
      </c>
      <c r="M17" s="6">
        <f t="shared" si="3"/>
        <v>0.4</v>
      </c>
      <c r="N17" s="6">
        <f t="shared" si="4"/>
        <v>1.2162162162162162</v>
      </c>
      <c r="O17" s="6">
        <f t="shared" si="5"/>
        <v>1.0770329614269011E-2</v>
      </c>
    </row>
    <row r="18" spans="5:15" x14ac:dyDescent="0.3">
      <c r="E18" s="7">
        <v>3</v>
      </c>
      <c r="F18" s="6">
        <v>1632</v>
      </c>
      <c r="G18" s="6">
        <f t="shared" si="0"/>
        <v>0.3</v>
      </c>
      <c r="H18" s="6">
        <f t="shared" si="1"/>
        <v>1.0501930501930501</v>
      </c>
      <c r="I18" s="6">
        <f t="shared" si="2"/>
        <v>1.0440306508910549E-2</v>
      </c>
      <c r="K18" s="7">
        <v>9.4</v>
      </c>
      <c r="L18" s="6">
        <v>1524</v>
      </c>
      <c r="M18" s="6">
        <f t="shared" si="3"/>
        <v>0.94000000000000006</v>
      </c>
      <c r="N18" s="6">
        <f t="shared" si="4"/>
        <v>0.98069498069498073</v>
      </c>
      <c r="O18" s="6">
        <f t="shared" si="5"/>
        <v>1.3724430771438211E-2</v>
      </c>
    </row>
    <row r="19" spans="5:15" x14ac:dyDescent="0.3">
      <c r="E19" s="7">
        <v>9.4</v>
      </c>
      <c r="F19" s="6">
        <v>1567</v>
      </c>
      <c r="G19" s="6">
        <f t="shared" si="0"/>
        <v>0.94000000000000006</v>
      </c>
      <c r="H19" s="6">
        <f t="shared" si="1"/>
        <v>1.0083655083655083</v>
      </c>
      <c r="I19" s="6">
        <f t="shared" si="2"/>
        <v>1.3724430771438211E-2</v>
      </c>
      <c r="K19" s="7">
        <v>8.8000000000000007</v>
      </c>
      <c r="L19" s="6">
        <v>1507</v>
      </c>
      <c r="M19" s="6">
        <f t="shared" si="3"/>
        <v>0.88000000000000012</v>
      </c>
      <c r="N19" s="6">
        <f t="shared" si="4"/>
        <v>0.96975546975546978</v>
      </c>
      <c r="O19" s="6">
        <f t="shared" si="5"/>
        <v>1.3320660644277371E-2</v>
      </c>
    </row>
    <row r="20" spans="5:15" x14ac:dyDescent="0.3">
      <c r="E20" s="7">
        <v>7.1</v>
      </c>
      <c r="F20" s="6">
        <v>1580</v>
      </c>
      <c r="G20" s="6">
        <f t="shared" si="0"/>
        <v>0.71</v>
      </c>
      <c r="H20" s="6">
        <f t="shared" si="1"/>
        <v>1.0167310167310166</v>
      </c>
      <c r="I20" s="6">
        <f t="shared" si="2"/>
        <v>1.2264175471673586E-2</v>
      </c>
      <c r="K20" s="7">
        <v>8</v>
      </c>
      <c r="L20" s="6">
        <v>1487</v>
      </c>
      <c r="M20" s="6">
        <f t="shared" si="3"/>
        <v>0.8</v>
      </c>
      <c r="N20" s="6">
        <f t="shared" si="4"/>
        <v>0.9568854568854569</v>
      </c>
      <c r="O20" s="6">
        <f t="shared" si="5"/>
        <v>1.2806248474865698E-2</v>
      </c>
    </row>
    <row r="21" spans="5:15" x14ac:dyDescent="0.3">
      <c r="E21" s="7">
        <v>8</v>
      </c>
      <c r="F21" s="6">
        <v>1575</v>
      </c>
      <c r="G21" s="6">
        <f t="shared" si="0"/>
        <v>0.8</v>
      </c>
      <c r="H21" s="6">
        <f t="shared" si="1"/>
        <v>1.0135135135135136</v>
      </c>
      <c r="I21" s="6">
        <f t="shared" si="2"/>
        <v>1.2806248474865698E-2</v>
      </c>
      <c r="K21" s="7">
        <v>7.6</v>
      </c>
      <c r="L21" s="6">
        <v>1478</v>
      </c>
      <c r="M21" s="6">
        <f t="shared" si="3"/>
        <v>0.76</v>
      </c>
      <c r="N21" s="6">
        <f t="shared" si="4"/>
        <v>0.95109395109395112</v>
      </c>
      <c r="O21" s="6">
        <f t="shared" si="5"/>
        <v>1.2560254774486067E-2</v>
      </c>
    </row>
    <row r="22" spans="5:15" x14ac:dyDescent="0.3">
      <c r="E22" s="7">
        <v>9.5</v>
      </c>
      <c r="F22" s="6">
        <v>1550</v>
      </c>
      <c r="G22" s="6">
        <f t="shared" si="0"/>
        <v>0.95</v>
      </c>
      <c r="H22" s="6">
        <f t="shared" si="1"/>
        <v>0.99742599742599747</v>
      </c>
      <c r="I22" s="6">
        <f t="shared" si="2"/>
        <v>1.3793114224133721E-2</v>
      </c>
      <c r="K22" s="7">
        <v>7.2</v>
      </c>
      <c r="L22" s="6">
        <v>1468</v>
      </c>
      <c r="M22" s="6">
        <f t="shared" si="3"/>
        <v>0.72</v>
      </c>
      <c r="N22" s="6">
        <f t="shared" si="4"/>
        <v>0.94465894465894462</v>
      </c>
      <c r="O22" s="6">
        <f t="shared" si="5"/>
        <v>1.232233744059949E-2</v>
      </c>
    </row>
    <row r="23" spans="5:15" x14ac:dyDescent="0.3">
      <c r="E23" s="6">
        <v>8.9</v>
      </c>
      <c r="F23" s="6">
        <v>1545</v>
      </c>
      <c r="G23" s="6">
        <f t="shared" si="0"/>
        <v>0.89</v>
      </c>
      <c r="H23" s="6">
        <f t="shared" si="1"/>
        <v>0.99420849420849422</v>
      </c>
      <c r="I23" s="6">
        <f t="shared" si="2"/>
        <v>1.3386933928274988E-2</v>
      </c>
      <c r="K23" s="7">
        <v>7</v>
      </c>
      <c r="L23" s="6">
        <v>1463</v>
      </c>
      <c r="M23" s="6">
        <f t="shared" si="3"/>
        <v>0.7</v>
      </c>
      <c r="N23" s="6">
        <f t="shared" si="4"/>
        <v>0.94144144144144148</v>
      </c>
      <c r="O23" s="6">
        <f t="shared" si="5"/>
        <v>1.2206555615733703E-2</v>
      </c>
    </row>
    <row r="24" spans="5:15" x14ac:dyDescent="0.3">
      <c r="E24" s="6">
        <v>8</v>
      </c>
      <c r="F24" s="6">
        <v>1540</v>
      </c>
      <c r="G24" s="6">
        <f t="shared" si="0"/>
        <v>0.8</v>
      </c>
      <c r="H24" s="6">
        <f t="shared" si="1"/>
        <v>0.99099099099099097</v>
      </c>
      <c r="I24" s="6">
        <f t="shared" si="2"/>
        <v>1.2806248474865698E-2</v>
      </c>
      <c r="K24" s="7">
        <v>6.8</v>
      </c>
      <c r="L24" s="6">
        <v>1458</v>
      </c>
      <c r="M24" s="6">
        <f t="shared" si="3"/>
        <v>0.67999999999999994</v>
      </c>
      <c r="N24" s="6">
        <f t="shared" si="4"/>
        <v>0.93822393822393824</v>
      </c>
      <c r="O24" s="6">
        <f t="shared" si="5"/>
        <v>1.209297316626478E-2</v>
      </c>
    </row>
    <row r="25" spans="5:15" x14ac:dyDescent="0.3">
      <c r="E25" s="6">
        <v>7.4</v>
      </c>
      <c r="F25" s="6">
        <v>1537</v>
      </c>
      <c r="G25" s="6">
        <f t="shared" si="0"/>
        <v>0.74</v>
      </c>
      <c r="H25" s="6">
        <f t="shared" si="1"/>
        <v>0.98906048906048905</v>
      </c>
      <c r="I25" s="6">
        <f t="shared" si="2"/>
        <v>1.244025723206719E-2</v>
      </c>
      <c r="K25" s="7">
        <v>6</v>
      </c>
      <c r="L25" s="6">
        <v>1436</v>
      </c>
      <c r="M25" s="6">
        <f t="shared" si="3"/>
        <v>0.6</v>
      </c>
      <c r="N25" s="6">
        <f t="shared" si="4"/>
        <v>0.92406692406692403</v>
      </c>
      <c r="O25" s="6">
        <f t="shared" si="5"/>
        <v>1.1661903789690601E-2</v>
      </c>
    </row>
    <row r="26" spans="5:15" x14ac:dyDescent="0.3">
      <c r="E26" s="6">
        <v>7</v>
      </c>
      <c r="F26" s="6">
        <v>1535</v>
      </c>
      <c r="G26" s="6">
        <f t="shared" si="0"/>
        <v>0.7</v>
      </c>
      <c r="H26" s="6">
        <f t="shared" si="1"/>
        <v>0.98777348777348772</v>
      </c>
      <c r="I26" s="6">
        <f t="shared" si="2"/>
        <v>1.2206555615733703E-2</v>
      </c>
      <c r="K26" s="7">
        <v>5.2</v>
      </c>
      <c r="L26" s="6">
        <v>1412</v>
      </c>
      <c r="M26" s="6">
        <f t="shared" si="3"/>
        <v>0.52</v>
      </c>
      <c r="N26" s="6">
        <f t="shared" si="4"/>
        <v>0.90862290862290862</v>
      </c>
      <c r="O26" s="6">
        <f t="shared" si="5"/>
        <v>1.1271202242884297E-2</v>
      </c>
    </row>
    <row r="27" spans="5:15" x14ac:dyDescent="0.3">
      <c r="E27" s="6">
        <v>6.6</v>
      </c>
      <c r="F27" s="6">
        <v>1532</v>
      </c>
      <c r="G27" s="6">
        <f t="shared" si="0"/>
        <v>0.65999999999999992</v>
      </c>
      <c r="H27" s="6">
        <f t="shared" si="1"/>
        <v>0.9858429858429858</v>
      </c>
      <c r="I27" s="6">
        <f t="shared" si="2"/>
        <v>1.1981652640600127E-2</v>
      </c>
      <c r="K27" s="7">
        <v>4.4000000000000004</v>
      </c>
      <c r="L27" s="6">
        <v>1386</v>
      </c>
      <c r="M27" s="6">
        <f t="shared" si="3"/>
        <v>0.44000000000000006</v>
      </c>
      <c r="N27" s="6">
        <f t="shared" si="4"/>
        <v>0.89189189189189189</v>
      </c>
      <c r="O27" s="6">
        <f t="shared" si="5"/>
        <v>1.0925200226998133E-2</v>
      </c>
    </row>
    <row r="28" spans="5:15" x14ac:dyDescent="0.3">
      <c r="E28" s="6">
        <v>5.4</v>
      </c>
      <c r="F28" s="6">
        <v>1523</v>
      </c>
      <c r="G28" s="6">
        <f t="shared" si="0"/>
        <v>0.54</v>
      </c>
      <c r="H28" s="6">
        <f t="shared" si="1"/>
        <v>0.98005148005148002</v>
      </c>
      <c r="I28" s="6">
        <f t="shared" si="2"/>
        <v>1.1364858116140297E-2</v>
      </c>
      <c r="K28" s="7">
        <v>3.6</v>
      </c>
      <c r="L28" s="6">
        <v>1343</v>
      </c>
      <c r="M28" s="6">
        <f t="shared" si="3"/>
        <v>0.36</v>
      </c>
      <c r="N28" s="6">
        <f t="shared" si="4"/>
        <v>0.8642213642213642</v>
      </c>
      <c r="O28" s="6">
        <f t="shared" si="5"/>
        <v>1.0628264204469138E-2</v>
      </c>
    </row>
    <row r="29" spans="5:15" x14ac:dyDescent="0.3">
      <c r="E29" s="6">
        <v>4.8</v>
      </c>
      <c r="F29" s="6">
        <v>1518</v>
      </c>
      <c r="G29" s="6">
        <f t="shared" si="0"/>
        <v>0.48</v>
      </c>
      <c r="H29" s="6">
        <f t="shared" si="1"/>
        <v>0.97683397683397688</v>
      </c>
      <c r="I29" s="6">
        <f t="shared" si="2"/>
        <v>1.109233969908964E-2</v>
      </c>
    </row>
    <row r="30" spans="5:15" x14ac:dyDescent="0.3">
      <c r="E30" s="6">
        <v>3.7</v>
      </c>
      <c r="F30" s="6">
        <v>1505</v>
      </c>
      <c r="G30" s="6">
        <f t="shared" si="0"/>
        <v>0.37</v>
      </c>
      <c r="H30" s="6">
        <f t="shared" si="1"/>
        <v>0.96846846846846846</v>
      </c>
      <c r="I30" s="6">
        <f t="shared" si="2"/>
        <v>1.066255128944288E-2</v>
      </c>
    </row>
  </sheetData>
  <mergeCells count="2">
    <mergeCell ref="E4:I4"/>
    <mergeCell ref="K5:O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F1F3-691A-443D-8E41-7519D33DD77D}">
  <dimension ref="A4:G26"/>
  <sheetViews>
    <sheetView tabSelected="1" workbookViewId="0">
      <selection activeCell="H13" sqref="H13"/>
    </sheetView>
  </sheetViews>
  <sheetFormatPr defaultRowHeight="14.4" x14ac:dyDescent="0.3"/>
  <cols>
    <col min="1" max="1" width="9.88671875" customWidth="1"/>
  </cols>
  <sheetData>
    <row r="4" spans="1:7" x14ac:dyDescent="0.3">
      <c r="A4" t="s">
        <v>26</v>
      </c>
      <c r="B4">
        <v>0.1</v>
      </c>
    </row>
    <row r="5" spans="1:7" x14ac:dyDescent="0.3">
      <c r="A5" s="3" t="s">
        <v>11</v>
      </c>
      <c r="B5" s="2">
        <v>7</v>
      </c>
    </row>
    <row r="6" spans="1:7" x14ac:dyDescent="0.3">
      <c r="B6" s="16" t="s">
        <v>3</v>
      </c>
      <c r="C6" s="16"/>
      <c r="D6" s="16"/>
      <c r="E6" s="16"/>
      <c r="F6" s="16"/>
      <c r="G6" s="16"/>
    </row>
    <row r="7" spans="1:7" x14ac:dyDescent="0.3">
      <c r="A7" s="1"/>
      <c r="B7" s="15" t="s">
        <v>15</v>
      </c>
      <c r="C7" s="15"/>
      <c r="D7" s="15"/>
      <c r="E7" s="15" t="s">
        <v>16</v>
      </c>
      <c r="F7" s="15"/>
      <c r="G7" s="15"/>
    </row>
    <row r="8" spans="1:7" x14ac:dyDescent="0.3">
      <c r="A8" s="9" t="s">
        <v>14</v>
      </c>
      <c r="B8" s="6">
        <v>5</v>
      </c>
      <c r="C8" s="6">
        <v>3</v>
      </c>
      <c r="D8" s="6">
        <v>6</v>
      </c>
      <c r="E8" s="6">
        <v>4</v>
      </c>
      <c r="F8" s="6">
        <v>7</v>
      </c>
      <c r="G8" s="6">
        <v>6</v>
      </c>
    </row>
    <row r="9" spans="1:7" x14ac:dyDescent="0.3">
      <c r="A9" s="9" t="s">
        <v>12</v>
      </c>
      <c r="B9" s="6">
        <v>3.8</v>
      </c>
      <c r="C9" s="6">
        <v>3</v>
      </c>
      <c r="D9" s="6">
        <v>5</v>
      </c>
      <c r="E9" s="6">
        <v>4.4000000000000004</v>
      </c>
      <c r="F9" s="6">
        <v>5.6</v>
      </c>
      <c r="G9" s="6">
        <v>3.4</v>
      </c>
    </row>
    <row r="10" spans="1:7" x14ac:dyDescent="0.3">
      <c r="A10" s="9" t="s">
        <v>13</v>
      </c>
      <c r="B10" s="6">
        <v>5</v>
      </c>
      <c r="C10" s="6">
        <v>4.2</v>
      </c>
      <c r="D10" s="6">
        <v>6</v>
      </c>
      <c r="E10" s="6">
        <v>3</v>
      </c>
      <c r="F10" s="6">
        <v>3</v>
      </c>
      <c r="G10" s="6">
        <v>2</v>
      </c>
    </row>
    <row r="11" spans="1:7" x14ac:dyDescent="0.3">
      <c r="A11" s="10" t="s">
        <v>17</v>
      </c>
      <c r="B11" s="6">
        <f xml:space="preserve"> 1/ B8 * LN( ($B$5 - B9)/($B$5-B10))</f>
        <v>9.4000725849147135E-2</v>
      </c>
      <c r="C11" s="6">
        <f t="shared" ref="B11:G11" si="0" xml:space="preserve"> 1/ C8 * LN( ($B$5 - C9)/($B$5-C10))</f>
        <v>0.11889164797957746</v>
      </c>
      <c r="D11" s="6">
        <f t="shared" si="0"/>
        <v>0.11552453009332421</v>
      </c>
      <c r="E11" s="6">
        <f xml:space="preserve"> 1/ E8 * LN( ($B$5 - E9)/($B$5-E10))</f>
        <v>-0.1076957290231136</v>
      </c>
      <c r="F11" s="6">
        <f t="shared" si="0"/>
        <v>-0.14997458921409676</v>
      </c>
      <c r="G11" s="6">
        <f xml:space="preserve"> 1/ G8 * LN( ($B$5 - G9)/($B$5-G10))</f>
        <v>-5.4750677828672684E-2</v>
      </c>
    </row>
    <row r="12" spans="1:7" x14ac:dyDescent="0.3">
      <c r="A12" s="10" t="s">
        <v>10</v>
      </c>
      <c r="B12" s="6">
        <f t="shared" ref="B12:G12" si="1" xml:space="preserve"> PI()/B11</f>
        <v>33.420940372646037</v>
      </c>
      <c r="C12" s="6">
        <f t="shared" si="1"/>
        <v>26.423997875186643</v>
      </c>
      <c r="D12" s="6">
        <f t="shared" si="1"/>
        <v>27.194160850963165</v>
      </c>
      <c r="E12" s="6">
        <f t="shared" si="1"/>
        <v>-29.171005035079396</v>
      </c>
      <c r="F12" s="6">
        <f t="shared" si="1"/>
        <v>-20.947499640122377</v>
      </c>
      <c r="G12" s="6">
        <f t="shared" si="1"/>
        <v>-57.379977347870479</v>
      </c>
    </row>
    <row r="13" spans="1:7" x14ac:dyDescent="0.3">
      <c r="A13" s="10" t="s">
        <v>18</v>
      </c>
      <c r="B13" s="6">
        <f>AVERAGE(B12:D12)</f>
        <v>29.013033032931947</v>
      </c>
      <c r="C13" s="6">
        <f>AVERAGE(E12:G12)</f>
        <v>-35.832827341024085</v>
      </c>
      <c r="D13" s="6"/>
      <c r="E13" s="6"/>
      <c r="F13" s="6"/>
      <c r="G13" s="6"/>
    </row>
    <row r="14" spans="1:7" x14ac:dyDescent="0.3">
      <c r="A14" s="17" t="s">
        <v>27</v>
      </c>
      <c r="B14">
        <f>($B$4/B8)^2*((B10-B9)^2/(($B$5-B9)*($B$5-B10))^2+1/($B$5-B9)^2+1/($B$5-B10)^2)</f>
        <v>1.53125E-4</v>
      </c>
      <c r="C14">
        <f t="shared" ref="C14:G14" si="2">($B$4/C8)^2*((C10-C9)^2/(($B$5-C9)*($B$5-C10))^2+1/($B$5-C9)^2+1/($B$5-C10)^2)</f>
        <v>2.239229024943311E-4</v>
      </c>
      <c r="D14">
        <f t="shared" si="2"/>
        <v>4.1666666666666664E-4</v>
      </c>
      <c r="E14">
        <f t="shared" si="2"/>
        <v>1.4284393491124266E-4</v>
      </c>
      <c r="F14">
        <f t="shared" si="2"/>
        <v>1.6087047063723442E-4</v>
      </c>
      <c r="G14">
        <f t="shared" si="2"/>
        <v>3.4224965706447185E-5</v>
      </c>
    </row>
    <row r="15" spans="1:7" x14ac:dyDescent="0.3">
      <c r="A15" s="17" t="s">
        <v>28</v>
      </c>
      <c r="B15">
        <f xml:space="preserve"> SQRT(B14)</f>
        <v>1.2374368670764581E-2</v>
      </c>
      <c r="C15">
        <f t="shared" ref="C15:G15" si="3" xml:space="preserve"> SQRT(C14)</f>
        <v>1.4964053678543495E-2</v>
      </c>
      <c r="D15">
        <f t="shared" si="3"/>
        <v>2.0412414523193149E-2</v>
      </c>
      <c r="E15">
        <f t="shared" si="3"/>
        <v>1.1951733552553899E-2</v>
      </c>
      <c r="F15">
        <f t="shared" si="3"/>
        <v>1.2683472341485766E-2</v>
      </c>
      <c r="G15">
        <f t="shared" si="3"/>
        <v>5.850210740344931E-3</v>
      </c>
    </row>
    <row r="16" spans="1:7" x14ac:dyDescent="0.3">
      <c r="A16" s="17" t="s">
        <v>29</v>
      </c>
      <c r="B16">
        <f>B12* B15/B11</f>
        <v>4.399572809240329</v>
      </c>
      <c r="C16">
        <f t="shared" ref="C16:G16" si="4">C12* C15/C11</f>
        <v>3.325802353029319</v>
      </c>
      <c r="D16">
        <f t="shared" si="4"/>
        <v>4.8050269795672467</v>
      </c>
      <c r="E16">
        <f t="shared" si="4"/>
        <v>3.2373064633292126</v>
      </c>
      <c r="F16">
        <f t="shared" si="4"/>
        <v>1.7715469914006081</v>
      </c>
      <c r="G16">
        <f t="shared" si="4"/>
        <v>6.1311562353930169</v>
      </c>
    </row>
    <row r="17" spans="1:7" x14ac:dyDescent="0.3">
      <c r="A17" s="17" t="s">
        <v>30</v>
      </c>
      <c r="B17">
        <f xml:space="preserve"> 1/3 * SQRT(B16^2 +C16^2 + D16^2)</f>
        <v>2.438248152296401</v>
      </c>
      <c r="C17">
        <f xml:space="preserve"> 1/3 * SQRT(E16^2 +F16^2 + G16^2)</f>
        <v>2.3853629740810778</v>
      </c>
    </row>
    <row r="24" spans="1:7" x14ac:dyDescent="0.3">
      <c r="A24" s="4" t="s">
        <v>24</v>
      </c>
      <c r="B24" s="4" t="s">
        <v>25</v>
      </c>
      <c r="C24" s="4" t="s">
        <v>7</v>
      </c>
      <c r="D24" s="4" t="s">
        <v>8</v>
      </c>
      <c r="E24" s="5" t="s">
        <v>6</v>
      </c>
      <c r="F24" s="5" t="s">
        <v>9</v>
      </c>
      <c r="G24" s="5" t="s">
        <v>10</v>
      </c>
    </row>
    <row r="25" spans="1:7" x14ac:dyDescent="0.3">
      <c r="A25" s="6">
        <v>1.0862000000000001</v>
      </c>
      <c r="B25" s="6">
        <v>0.94140000000000001</v>
      </c>
      <c r="C25">
        <f>A25*Лист1!$B$2</f>
        <v>1687.9548</v>
      </c>
      <c r="D25">
        <f>B25*Лист1!$B$2</f>
        <v>1462.9356</v>
      </c>
      <c r="E25" s="6">
        <f xml:space="preserve"> (C25 - D25)</f>
        <v>225.01919999999996</v>
      </c>
      <c r="F25" s="6">
        <f xml:space="preserve"> 1/(2*PI() * SQRT(100 * 10^-3 * 0.1 * 10^-6))</f>
        <v>1591.5494309189535</v>
      </c>
      <c r="G25" s="6">
        <f>F25/(2*E25)</f>
        <v>3.5364747339759313</v>
      </c>
    </row>
    <row r="26" spans="1:7" x14ac:dyDescent="0.3">
      <c r="A26" s="8">
        <v>1.0166999999999999</v>
      </c>
      <c r="B26" s="6">
        <v>0.98780000000000001</v>
      </c>
      <c r="C26">
        <f>A26*Лист1!$B$2</f>
        <v>1579.9517999999998</v>
      </c>
      <c r="D26">
        <f>B26*Лист1!$B$2</f>
        <v>1535.0412000000001</v>
      </c>
      <c r="E26" s="6">
        <f>(C26 - D26)</f>
        <v>44.910599999999704</v>
      </c>
      <c r="F26" s="6">
        <f xml:space="preserve"> 1/(2*PI() * SQRT(100 * 10^-3 * 0.1 * 10^-6))</f>
        <v>1591.5494309189535</v>
      </c>
      <c r="G26" s="6">
        <f>F26/(2*E26)</f>
        <v>17.719084480267064</v>
      </c>
    </row>
  </sheetData>
  <mergeCells count="3">
    <mergeCell ref="B7:D7"/>
    <mergeCell ref="E7:G7"/>
    <mergeCell ref="B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2021-10-05T12:30:49Z</dcterms:created>
  <dcterms:modified xsi:type="dcterms:W3CDTF">2021-10-05T20:09:52Z</dcterms:modified>
</cp:coreProperties>
</file>