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4\ЛБ452\"/>
    </mc:Choice>
  </mc:AlternateContent>
  <xr:revisionPtr revIDLastSave="0" documentId="13_ncr:1_{983411F8-D9B4-44E4-A44D-E8D4DC3DA242}" xr6:coauthVersionLast="36" xr6:coauthVersionMax="36" xr10:uidLastSave="{00000000-0000-0000-0000-000000000000}"/>
  <bookViews>
    <workbookView xWindow="0" yWindow="0" windowWidth="17256" windowHeight="5640" activeTab="1" xr2:uid="{99A07920-BAEC-42CF-BE57-99DFF86A14EE}"/>
  </bookViews>
  <sheets>
    <sheet name="зависимость γ(cos a) 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R16" i="2"/>
  <c r="R4" i="2"/>
  <c r="R5" i="2"/>
  <c r="R6" i="2"/>
  <c r="R7" i="2"/>
  <c r="R8" i="2"/>
  <c r="R9" i="2"/>
  <c r="R10" i="2"/>
  <c r="R11" i="2"/>
  <c r="R12" i="2"/>
  <c r="R13" i="2"/>
  <c r="R14" i="2"/>
  <c r="R15" i="2"/>
  <c r="R17" i="2"/>
  <c r="R18" i="2"/>
  <c r="R19" i="2"/>
  <c r="R3" i="2"/>
  <c r="P1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O3" i="1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3" i="2"/>
  <c r="Q8" i="1"/>
  <c r="E31" i="1"/>
  <c r="F31" i="1" s="1"/>
  <c r="E26" i="1"/>
  <c r="F26" i="1" s="1"/>
  <c r="G26" i="1" s="1"/>
  <c r="E23" i="1"/>
  <c r="F23" i="1" s="1"/>
  <c r="G23" i="1" s="1"/>
  <c r="E18" i="1"/>
  <c r="F18" i="1" s="1"/>
  <c r="G18" i="1" s="1"/>
  <c r="E27" i="1"/>
  <c r="F27" i="1" s="1"/>
  <c r="G27" i="1" s="1"/>
  <c r="E25" i="1"/>
  <c r="F25" i="1" s="1"/>
  <c r="G25" i="1" s="1"/>
  <c r="E24" i="1"/>
  <c r="F24" i="1" s="1"/>
  <c r="G24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8" i="1"/>
  <c r="F28" i="1" s="1"/>
  <c r="G28" i="1" s="1"/>
  <c r="E29" i="1"/>
  <c r="F29" i="1" s="1"/>
  <c r="G29" i="1" s="1"/>
  <c r="E30" i="1"/>
  <c r="F30" i="1" s="1"/>
  <c r="G30" i="1" s="1"/>
  <c r="M3" i="1"/>
  <c r="L3" i="1"/>
  <c r="R3" i="1"/>
  <c r="S3" i="1" s="1"/>
  <c r="K4" i="2"/>
  <c r="K5" i="2"/>
  <c r="O5" i="2" s="1"/>
  <c r="Q5" i="2" s="1"/>
  <c r="K6" i="2"/>
  <c r="O6" i="2" s="1"/>
  <c r="Q6" i="2" s="1"/>
  <c r="K7" i="2"/>
  <c r="K8" i="2"/>
  <c r="K9" i="2"/>
  <c r="K10" i="2"/>
  <c r="O10" i="2" s="1"/>
  <c r="K11" i="2"/>
  <c r="K12" i="2"/>
  <c r="O12" i="2" s="1"/>
  <c r="Q12" i="2" s="1"/>
  <c r="K13" i="2"/>
  <c r="O13" i="2" s="1"/>
  <c r="Q13" i="2" s="1"/>
  <c r="K14" i="2"/>
  <c r="O14" i="2" s="1"/>
  <c r="Q14" i="2" s="1"/>
  <c r="K15" i="2"/>
  <c r="K16" i="2"/>
  <c r="K17" i="2"/>
  <c r="K18" i="2"/>
  <c r="O18" i="2" s="1"/>
  <c r="K19" i="2"/>
  <c r="K3" i="2"/>
  <c r="O3" i="2" s="1"/>
  <c r="Q3" i="2" s="1"/>
  <c r="B28" i="2"/>
  <c r="B29" i="2" s="1"/>
  <c r="B26" i="2"/>
  <c r="B2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  <c r="O4" i="2"/>
  <c r="Q4" i="2" s="1"/>
  <c r="O7" i="2"/>
  <c r="Q7" i="2" s="1"/>
  <c r="O8" i="2"/>
  <c r="Q8" i="2" s="1"/>
  <c r="O9" i="2"/>
  <c r="O11" i="2"/>
  <c r="Q11" i="2" s="1"/>
  <c r="O15" i="2"/>
  <c r="Q15" i="2" s="1"/>
  <c r="O16" i="2"/>
  <c r="Q16" i="2" s="1"/>
  <c r="O17" i="2"/>
  <c r="O19" i="2"/>
  <c r="Q19" i="2" s="1"/>
  <c r="Q18" i="2" l="1"/>
  <c r="Q9" i="2"/>
  <c r="Q17" i="2"/>
  <c r="Q10" i="2"/>
  <c r="L4" i="1"/>
  <c r="L5" i="1"/>
  <c r="L6" i="1"/>
  <c r="L7" i="1"/>
  <c r="N7" i="1" s="1"/>
  <c r="L8" i="1"/>
  <c r="L9" i="1"/>
  <c r="L10" i="1"/>
  <c r="L11" i="1"/>
  <c r="L12" i="1"/>
  <c r="L13" i="1"/>
  <c r="L14" i="1"/>
  <c r="L15" i="1"/>
  <c r="N15" i="1" s="1"/>
  <c r="L16" i="1"/>
  <c r="N16" i="1" s="1"/>
  <c r="N3" i="1"/>
  <c r="P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N11" i="1" l="1"/>
  <c r="M11" i="1"/>
  <c r="O11" i="1" s="1"/>
  <c r="N9" i="1"/>
  <c r="P9" i="1" s="1"/>
  <c r="M9" i="1"/>
  <c r="O9" i="1" s="1"/>
  <c r="M16" i="1"/>
  <c r="O16" i="1" s="1"/>
  <c r="N8" i="1"/>
  <c r="P8" i="1" s="1"/>
  <c r="M8" i="1"/>
  <c r="O8" i="1" s="1"/>
  <c r="N6" i="1"/>
  <c r="M6" i="1"/>
  <c r="O6" i="1" s="1"/>
  <c r="M15" i="1"/>
  <c r="O15" i="1" s="1"/>
  <c r="N13" i="1"/>
  <c r="P13" i="1" s="1"/>
  <c r="M13" i="1"/>
  <c r="O13" i="1" s="1"/>
  <c r="N5" i="1"/>
  <c r="P5" i="1" s="1"/>
  <c r="M5" i="1"/>
  <c r="O5" i="1" s="1"/>
  <c r="M7" i="1"/>
  <c r="O7" i="1" s="1"/>
  <c r="N14" i="1"/>
  <c r="P14" i="1" s="1"/>
  <c r="M14" i="1"/>
  <c r="O14" i="1" s="1"/>
  <c r="N12" i="1"/>
  <c r="M12" i="1"/>
  <c r="O12" i="1" s="1"/>
  <c r="N4" i="1"/>
  <c r="P4" i="1" s="1"/>
  <c r="M4" i="1"/>
  <c r="O4" i="1" s="1"/>
  <c r="N10" i="1"/>
  <c r="P10" i="1" s="1"/>
  <c r="M10" i="1"/>
  <c r="O10" i="1" s="1"/>
  <c r="P16" i="1"/>
  <c r="Q16" i="1" s="1"/>
  <c r="Q3" i="1"/>
  <c r="P15" i="1"/>
  <c r="P7" i="1"/>
  <c r="P6" i="1"/>
  <c r="P12" i="1"/>
  <c r="P11" i="1"/>
  <c r="Q11" i="1" s="1"/>
  <c r="Q7" i="1" l="1"/>
  <c r="Q9" i="1"/>
  <c r="Q4" i="1"/>
  <c r="Q6" i="1"/>
  <c r="Q10" i="1"/>
  <c r="Q14" i="1"/>
  <c r="Q5" i="1"/>
  <c r="Q12" i="1"/>
  <c r="Q13" i="1"/>
  <c r="Q15" i="1"/>
</calcChain>
</file>

<file path=xl/sharedStrings.xml><?xml version="1.0" encoding="utf-8"?>
<sst xmlns="http://schemas.openxmlformats.org/spreadsheetml/2006/main" count="57" uniqueCount="41">
  <si>
    <t>δ</t>
  </si>
  <si>
    <t>γ3</t>
  </si>
  <si>
    <t>γ1</t>
  </si>
  <si>
    <t>γ</t>
  </si>
  <si>
    <t>x</t>
  </si>
  <si>
    <t>L, см</t>
  </si>
  <si>
    <t>x2, см</t>
  </si>
  <si>
    <t>x1, см</t>
  </si>
  <si>
    <t>Δν</t>
  </si>
  <si>
    <t>l 1/2</t>
  </si>
  <si>
    <t>из графика</t>
  </si>
  <si>
    <t>F</t>
  </si>
  <si>
    <t>N</t>
  </si>
  <si>
    <t xml:space="preserve"> =&gt;6</t>
  </si>
  <si>
    <t>cos α</t>
  </si>
  <si>
    <t>σα</t>
  </si>
  <si>
    <t>σh</t>
  </si>
  <si>
    <r>
      <t>cos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</rPr>
      <t>α</t>
    </r>
  </si>
  <si>
    <t>σ(δ)</t>
  </si>
  <si>
    <t>σ(γ1)</t>
  </si>
  <si>
    <t>σ(γ3)</t>
  </si>
  <si>
    <t>σ(γ)</t>
  </si>
  <si>
    <r>
      <t>cos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α</t>
    </r>
  </si>
  <si>
    <t>h1, дел</t>
  </si>
  <si>
    <t>h2, дел</t>
  </si>
  <si>
    <t>h3, дел</t>
  </si>
  <si>
    <t>h4, дел</t>
  </si>
  <si>
    <r>
      <t xml:space="preserve">α, </t>
    </r>
    <r>
      <rPr>
        <b/>
        <sz val="11"/>
        <color theme="1"/>
        <rFont val="Calibri"/>
        <family val="2"/>
        <charset val="204"/>
      </rPr>
      <t>⁰</t>
    </r>
  </si>
  <si>
    <t>слишком большая погрешность</t>
  </si>
  <si>
    <t>sigmA delta</t>
  </si>
  <si>
    <t>delta</t>
  </si>
  <si>
    <t>gamma</t>
  </si>
  <si>
    <t>gamma_1</t>
  </si>
  <si>
    <t>gamma_2</t>
  </si>
  <si>
    <t>sigma gamma</t>
  </si>
  <si>
    <t>sigma gamma_1</t>
  </si>
  <si>
    <t>sigma gamma_2</t>
  </si>
  <si>
    <t>h_1</t>
  </si>
  <si>
    <t>h_2</t>
  </si>
  <si>
    <t>h_3</t>
  </si>
  <si>
    <t>h_4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</si>
</sst>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2339-0F59-445B-8F8B-936C37A0B6F2}">
  <dimension ref="A2:AF36"/>
  <sheetViews>
    <sheetView workbookViewId="0">
      <selection activeCell="S3" sqref="S3"/>
    </sheetView>
  </sheetViews>
  <sheetFormatPr defaultRowHeight="14.4" x14ac:dyDescent="0.3"/>
  <cols>
    <col min="2" max="2" width="6" customWidth="1"/>
    <col min="3" max="3" width="6.44140625" customWidth="1"/>
    <col min="4" max="4" width="6.88671875" customWidth="1"/>
    <col min="5" max="5" width="7.109375" customWidth="1"/>
    <col min="6" max="7" width="7" customWidth="1"/>
    <col min="9" max="9" width="6.109375" customWidth="1"/>
    <col min="10" max="10" width="5.21875" customWidth="1"/>
    <col min="11" max="11" width="7.21875" customWidth="1"/>
    <col min="12" max="12" width="6" customWidth="1"/>
    <col min="13" max="13" width="6.6640625" customWidth="1"/>
    <col min="14" max="14" width="6.109375" customWidth="1"/>
    <col min="15" max="15" width="6" customWidth="1"/>
    <col min="16" max="16" width="5.44140625" customWidth="1"/>
    <col min="17" max="17" width="6.44140625" customWidth="1"/>
    <col min="18" max="18" width="6" customWidth="1"/>
    <col min="20" max="20" width="12.77734375" customWidth="1"/>
    <col min="23" max="23" width="7.21875" customWidth="1"/>
    <col min="24" max="24" width="6.88671875" customWidth="1"/>
  </cols>
  <sheetData>
    <row r="2" spans="3:32" ht="16.2" x14ac:dyDescent="0.3">
      <c r="C2" s="6" t="s">
        <v>27</v>
      </c>
      <c r="D2" s="6" t="s">
        <v>23</v>
      </c>
      <c r="E2" s="6" t="s">
        <v>24</v>
      </c>
      <c r="F2" s="6" t="s">
        <v>25</v>
      </c>
      <c r="G2" s="6" t="s">
        <v>26</v>
      </c>
      <c r="J2" s="2" t="s">
        <v>14</v>
      </c>
      <c r="K2" s="2" t="s">
        <v>22</v>
      </c>
      <c r="L2" s="3" t="s">
        <v>0</v>
      </c>
      <c r="M2" s="4" t="s">
        <v>18</v>
      </c>
      <c r="N2" s="3" t="s">
        <v>2</v>
      </c>
      <c r="O2" s="4" t="s">
        <v>19</v>
      </c>
      <c r="P2" s="3" t="s">
        <v>1</v>
      </c>
      <c r="Q2" s="4" t="s">
        <v>20</v>
      </c>
      <c r="R2" s="3" t="s">
        <v>3</v>
      </c>
      <c r="S2" s="4" t="s">
        <v>21</v>
      </c>
      <c r="W2" s="5" t="s">
        <v>14</v>
      </c>
      <c r="X2" s="5" t="s">
        <v>22</v>
      </c>
      <c r="Y2" s="5" t="s">
        <v>0</v>
      </c>
      <c r="Z2" s="5" t="s">
        <v>18</v>
      </c>
      <c r="AA2" s="5" t="s">
        <v>2</v>
      </c>
      <c r="AB2" s="5" t="s">
        <v>19</v>
      </c>
      <c r="AC2" s="5" t="s">
        <v>1</v>
      </c>
      <c r="AD2" s="5" t="s">
        <v>20</v>
      </c>
      <c r="AE2" s="5" t="s">
        <v>3</v>
      </c>
      <c r="AF2" s="5" t="s">
        <v>21</v>
      </c>
    </row>
    <row r="3" spans="3:32" ht="14.4" customHeight="1" x14ac:dyDescent="0.3">
      <c r="C3" s="5">
        <v>-50</v>
      </c>
      <c r="D3" s="5">
        <v>0.5</v>
      </c>
      <c r="E3" s="5">
        <v>1.5</v>
      </c>
      <c r="F3" s="5">
        <v>1</v>
      </c>
      <c r="G3" s="5">
        <v>2.5</v>
      </c>
      <c r="J3" s="7">
        <v>0.64278760968653936</v>
      </c>
      <c r="K3" s="7">
        <v>0.41317591116653485</v>
      </c>
      <c r="L3" s="7">
        <f xml:space="preserve"> (E3/D3)^-1</f>
        <v>0.33333333333333331</v>
      </c>
      <c r="M3" s="7">
        <f xml:space="preserve"> L3 * SQRT( ($B$19/D3)^2 + ($B$19/E3)^2)</f>
        <v>0.35136418446315326</v>
      </c>
      <c r="N3" s="7">
        <f xml:space="preserve"> 2 *SQRT(L3)/(1+L3)</f>
        <v>0.8660254037844386</v>
      </c>
      <c r="O3" s="7">
        <f xml:space="preserve"> (1/( SQRT(L3) * (L3 + 1)) + SQRT(L3)/(L3+1)^2)*M3</f>
        <v>0.57054433073454802</v>
      </c>
      <c r="P3" s="7">
        <f>R3/N3</f>
        <v>0.49487165930539351</v>
      </c>
      <c r="Q3" s="7">
        <f>P3*SQRT((O3/N3)^2 + S3/R3)^2</f>
        <v>0.59167107395274765</v>
      </c>
      <c r="R3" s="7">
        <f xml:space="preserve"> (G3 - F3)/(G3+F3)</f>
        <v>0.42857142857142855</v>
      </c>
      <c r="S3" s="7">
        <f>R3 * SQRT( (SQRT(2)*$B$19/G3)^2 +  (SQRT(2)*$B$19/F3)^2)</f>
        <v>0.32639027596559606</v>
      </c>
      <c r="T3" s="8" t="s">
        <v>28</v>
      </c>
      <c r="W3" s="10">
        <v>0.98480775301220802</v>
      </c>
      <c r="X3" s="10">
        <v>0.9698463103929541</v>
      </c>
      <c r="Y3" s="10">
        <v>1</v>
      </c>
      <c r="Z3" s="10">
        <v>0.17677669529663689</v>
      </c>
      <c r="AA3" s="10">
        <v>1</v>
      </c>
      <c r="AB3" s="10">
        <v>0.13258252147247768</v>
      </c>
      <c r="AC3" s="10">
        <v>0.6</v>
      </c>
      <c r="AD3" s="10">
        <v>0.15632067237113256</v>
      </c>
      <c r="AE3" s="10">
        <v>0.6</v>
      </c>
      <c r="AF3" s="10">
        <v>0.14577379737113252</v>
      </c>
    </row>
    <row r="4" spans="3:32" x14ac:dyDescent="0.3">
      <c r="C4" s="5">
        <v>-40</v>
      </c>
      <c r="D4" s="5">
        <v>0.5</v>
      </c>
      <c r="E4" s="5">
        <v>1</v>
      </c>
      <c r="F4" s="5">
        <v>1</v>
      </c>
      <c r="G4" s="5">
        <v>3</v>
      </c>
      <c r="J4" s="7">
        <v>0.76604444311897801</v>
      </c>
      <c r="K4" s="7">
        <v>0.58682408883346515</v>
      </c>
      <c r="L4" s="7">
        <f xml:space="preserve"> (E4/D4)^-1</f>
        <v>0.5</v>
      </c>
      <c r="M4" s="7">
        <f xml:space="preserve"> L4 * SQRT( ($B$19/D4)^2 + ($B$19/E4)^2)</f>
        <v>0.55901699437494745</v>
      </c>
      <c r="N4" s="7">
        <f xml:space="preserve"> 2 *SQRT(L4)/(1+L4)</f>
        <v>0.94280904158206347</v>
      </c>
      <c r="O4" s="7">
        <f t="shared" ref="O4:O7" si="0" xml:space="preserve"> (1/( SQRT(L4) * (L4 + 1)) + SQRT(L4)/(L4+1)^2)*M4</f>
        <v>0.70272836892630652</v>
      </c>
      <c r="P4" s="7">
        <f>R4/N4</f>
        <v>0.5303300858899106</v>
      </c>
      <c r="Q4" s="7">
        <f t="shared" ref="Q4:Q7" si="1">P4*SQRT((O4/N4)^2 + S4/R4)^2</f>
        <v>0.68991253301544198</v>
      </c>
      <c r="R4" s="7">
        <f xml:space="preserve"> (G4 - F4)/(G4+F4)</f>
        <v>0.5</v>
      </c>
      <c r="S4" s="7">
        <f>R4 * SQRT( (SQRT(2)*$B$19/G4)^2 +  (SQRT(2)*$B$19/F4)^2)</f>
        <v>0.372677996249965</v>
      </c>
      <c r="T4" s="8"/>
      <c r="W4" s="10">
        <v>0.93969262078590843</v>
      </c>
      <c r="X4" s="10">
        <v>0.88302222155948906</v>
      </c>
      <c r="Y4" s="10">
        <v>1</v>
      </c>
      <c r="Z4" s="10">
        <v>0.20203050891044214</v>
      </c>
      <c r="AA4" s="10">
        <v>1</v>
      </c>
      <c r="AB4" s="10">
        <v>0.15152288168283159</v>
      </c>
      <c r="AC4" s="10">
        <v>0.58620689655172409</v>
      </c>
      <c r="AD4" s="10">
        <v>0.15625319329660017</v>
      </c>
      <c r="AE4" s="10">
        <v>0.58620689655172409</v>
      </c>
      <c r="AF4" s="10">
        <v>0.14279436148801469</v>
      </c>
    </row>
    <row r="5" spans="3:32" x14ac:dyDescent="0.3">
      <c r="C5" s="5">
        <v>-30</v>
      </c>
      <c r="D5" s="5">
        <v>1</v>
      </c>
      <c r="E5" s="5">
        <v>1.5</v>
      </c>
      <c r="F5" s="5">
        <v>1</v>
      </c>
      <c r="G5" s="5">
        <v>3</v>
      </c>
      <c r="J5" s="7">
        <v>0.86602540378443871</v>
      </c>
      <c r="K5" s="7">
        <v>0.75000000000000011</v>
      </c>
      <c r="L5" s="7">
        <f xml:space="preserve"> (E5/D5)^-1</f>
        <v>0.66666666666666663</v>
      </c>
      <c r="M5" s="7">
        <f xml:space="preserve"> L5 * SQRT( ($B$19/D5)^2 + ($B$19/E5)^2)</f>
        <v>0.40061680838488767</v>
      </c>
      <c r="N5" s="7">
        <f xml:space="preserve"> 2 *SQRT(L5)/(1+L5)</f>
        <v>0.97979589711327131</v>
      </c>
      <c r="O5" s="7">
        <f t="shared" si="0"/>
        <v>0.41214884042863292</v>
      </c>
      <c r="P5" s="7">
        <f>R5/N5</f>
        <v>0.51031036307982869</v>
      </c>
      <c r="Q5" s="7">
        <f t="shared" si="1"/>
        <v>0.47065947084576831</v>
      </c>
      <c r="R5" s="7">
        <f xml:space="preserve"> (G5 - F5)/(G5+F5)</f>
        <v>0.5</v>
      </c>
      <c r="S5" s="7">
        <f>R5 * SQRT( (SQRT(2)*$B$19/G5)^2 +  (SQRT(2)*$B$19/F5)^2)</f>
        <v>0.372677996249965</v>
      </c>
      <c r="T5" s="8"/>
      <c r="W5" s="10">
        <v>0.86602540378443871</v>
      </c>
      <c r="X5" s="10">
        <v>0.75000000000000011</v>
      </c>
      <c r="Y5" s="10">
        <v>1.1428571428571428</v>
      </c>
      <c r="Z5" s="10">
        <v>0.21694175128029894</v>
      </c>
      <c r="AA5" s="10">
        <v>0.99777530313971774</v>
      </c>
      <c r="AB5" s="10">
        <v>0.14520799410510501</v>
      </c>
      <c r="AC5" s="10">
        <v>0.57270266124090929</v>
      </c>
      <c r="AD5" s="10">
        <v>0.15204702052226673</v>
      </c>
      <c r="AE5" s="10">
        <v>0.5714285714285714</v>
      </c>
      <c r="AF5" s="10">
        <v>0.13960619477573247</v>
      </c>
    </row>
    <row r="6" spans="3:32" x14ac:dyDescent="0.3">
      <c r="C6" s="5">
        <v>-20</v>
      </c>
      <c r="D6" s="5">
        <v>1.5</v>
      </c>
      <c r="E6" s="5">
        <v>1.5</v>
      </c>
      <c r="F6" s="5">
        <v>1</v>
      </c>
      <c r="G6" s="5">
        <v>5</v>
      </c>
      <c r="J6" s="7">
        <v>0.93969262078590843</v>
      </c>
      <c r="K6" s="7">
        <v>0.88302222155948906</v>
      </c>
      <c r="L6" s="7">
        <f xml:space="preserve"> (E6/D6)^-1</f>
        <v>1</v>
      </c>
      <c r="M6" s="7">
        <f xml:space="preserve"> L6 * SQRT( ($B$19/D6)^2 + ($B$19/E6)^2)</f>
        <v>0.47140452079103168</v>
      </c>
      <c r="N6" s="7">
        <f xml:space="preserve"> 2 *SQRT(L6)/(1+L6)</f>
        <v>1</v>
      </c>
      <c r="O6" s="7">
        <f t="shared" si="0"/>
        <v>0.35355339059327373</v>
      </c>
      <c r="P6" s="7">
        <f>R6/N6</f>
        <v>0.66666666666666663</v>
      </c>
      <c r="Q6" s="7">
        <f t="shared" si="1"/>
        <v>0.56407350339519857</v>
      </c>
      <c r="R6" s="7">
        <f xml:space="preserve"> (G6 - F6)/(G6+F6)</f>
        <v>0.66666666666666663</v>
      </c>
      <c r="S6" s="7">
        <f>R6 * SQRT( (SQRT(2)*$B$19/G6)^2 +  (SQRT(2)*$B$19/F6)^2)</f>
        <v>0.48074017006186526</v>
      </c>
      <c r="T6" s="8"/>
      <c r="W6" s="10">
        <v>0.76604444311897801</v>
      </c>
      <c r="X6" s="10">
        <v>0.58682408883346515</v>
      </c>
      <c r="Y6" s="10">
        <v>2</v>
      </c>
      <c r="Z6" s="10">
        <v>0.37267799624996495</v>
      </c>
      <c r="AA6" s="10">
        <v>0.94280904158206347</v>
      </c>
      <c r="AB6" s="10">
        <v>0.14640174352631385</v>
      </c>
      <c r="AC6" s="10">
        <v>0.47140452079103162</v>
      </c>
      <c r="AD6" s="10">
        <v>8.2794446445872763E-2</v>
      </c>
      <c r="AE6" s="10">
        <v>0.44444444444444442</v>
      </c>
      <c r="AF6" s="10">
        <v>6.7342617448178502E-2</v>
      </c>
    </row>
    <row r="7" spans="3:32" x14ac:dyDescent="0.3">
      <c r="C7" s="5">
        <v>-10</v>
      </c>
      <c r="D7" s="5">
        <v>1.5</v>
      </c>
      <c r="E7" s="5">
        <v>1.5</v>
      </c>
      <c r="F7" s="5">
        <v>1</v>
      </c>
      <c r="G7" s="5">
        <v>4</v>
      </c>
      <c r="J7" s="7">
        <v>0.98480775301220802</v>
      </c>
      <c r="K7" s="7">
        <v>0.9698463103929541</v>
      </c>
      <c r="L7" s="7">
        <f xml:space="preserve"> (E7/D7)^-1</f>
        <v>1</v>
      </c>
      <c r="M7" s="7">
        <f xml:space="preserve"> L7 * SQRT( ($B$19/D7)^2 + ($B$19/E7)^2)</f>
        <v>0.47140452079103168</v>
      </c>
      <c r="N7" s="7">
        <f xml:space="preserve"> 2 *SQRT(L7)/(1+L7)</f>
        <v>1</v>
      </c>
      <c r="O7" s="7">
        <f t="shared" si="0"/>
        <v>0.35355339059327373</v>
      </c>
      <c r="P7" s="7">
        <f>R7/N7</f>
        <v>0.6</v>
      </c>
      <c r="Q7" s="7">
        <f t="shared" si="1"/>
        <v>0.51232139211339756</v>
      </c>
      <c r="R7" s="7">
        <f xml:space="preserve"> (G7 - F7)/(G7+F7)</f>
        <v>0.6</v>
      </c>
      <c r="S7" s="7">
        <f>R7 * SQRT( (SQRT(2)*$B$19/G7)^2 +  (SQRT(2)*$B$19/F7)^2)</f>
        <v>0.43732139211339754</v>
      </c>
      <c r="T7" s="8"/>
      <c r="W7" s="10">
        <v>0.64278760968653936</v>
      </c>
      <c r="X7" s="10">
        <v>0.41317591116653485</v>
      </c>
      <c r="Y7" s="10">
        <v>2</v>
      </c>
      <c r="Z7" s="10">
        <v>0.44721359549995798</v>
      </c>
      <c r="AA7" s="10">
        <v>0.94280904158206347</v>
      </c>
      <c r="AB7" s="10">
        <v>0.17568209223157666</v>
      </c>
      <c r="AC7" s="10">
        <v>0.42426406871192851</v>
      </c>
      <c r="AD7" s="10">
        <v>8.7262563711518859E-2</v>
      </c>
      <c r="AE7" s="10">
        <v>0.4</v>
      </c>
      <c r="AF7" s="10">
        <v>6.8383045169961965E-2</v>
      </c>
    </row>
    <row r="8" spans="3:32" ht="15" customHeight="1" x14ac:dyDescent="0.3">
      <c r="C8" s="5">
        <v>10</v>
      </c>
      <c r="D8" s="5">
        <v>4</v>
      </c>
      <c r="E8" s="5">
        <v>4</v>
      </c>
      <c r="F8" s="5">
        <v>3</v>
      </c>
      <c r="G8" s="5">
        <v>12</v>
      </c>
      <c r="J8" s="2">
        <v>0.98480775301220802</v>
      </c>
      <c r="K8" s="2">
        <v>0.9698463103929541</v>
      </c>
      <c r="L8" s="2">
        <f xml:space="preserve"> (E8/D8)^-1</f>
        <v>1</v>
      </c>
      <c r="M8" s="2">
        <f xml:space="preserve"> L8 * SQRT( ($B$19/D8)^2 + ($B$19/E8)^2)</f>
        <v>0.17677669529663689</v>
      </c>
      <c r="N8" s="2">
        <f xml:space="preserve"> 2 *SQRT(L8)/(1+L8)</f>
        <v>1</v>
      </c>
      <c r="O8" s="2">
        <f xml:space="preserve"> (1/( SQRT(L8) * (L8 + 1)) + SQRT(L8)/(L8+1)^2)*M8</f>
        <v>0.13258252147247768</v>
      </c>
      <c r="P8" s="2">
        <f>R8/N8</f>
        <v>0.6</v>
      </c>
      <c r="Q8" s="2">
        <f>P8*SQRT((O8/N8)^2 + S8/R8)^2</f>
        <v>0.15632067237113256</v>
      </c>
      <c r="R8" s="2">
        <f xml:space="preserve"> (G8 - F8)/(G8+F8)</f>
        <v>0.6</v>
      </c>
      <c r="S8" s="2">
        <f>R8 * SQRT( (SQRT(2)*$B$19/G8)^2 +  (SQRT(2)*$B$19/F8)^2)</f>
        <v>0.14577379737113252</v>
      </c>
      <c r="W8" s="10">
        <v>0.50000000000000011</v>
      </c>
      <c r="X8" s="10">
        <v>0.25000000000000011</v>
      </c>
      <c r="Y8" s="10">
        <v>3.25</v>
      </c>
      <c r="Z8" s="10">
        <v>0.85009190679596525</v>
      </c>
      <c r="AA8" s="10">
        <v>0.84836500599152687</v>
      </c>
      <c r="AB8" s="10">
        <v>0.1957977083083188</v>
      </c>
      <c r="AC8" s="10">
        <v>0.34668762264076824</v>
      </c>
      <c r="AD8" s="10">
        <v>6.5006952741070878E-2</v>
      </c>
      <c r="AE8" s="10">
        <v>0.29411764705882354</v>
      </c>
      <c r="AF8" s="10">
        <v>3.9483166547837241E-2</v>
      </c>
    </row>
    <row r="9" spans="3:32" x14ac:dyDescent="0.3">
      <c r="C9" s="5">
        <v>20</v>
      </c>
      <c r="D9" s="5">
        <v>3.5</v>
      </c>
      <c r="E9" s="5">
        <v>3.5</v>
      </c>
      <c r="F9" s="5">
        <v>3</v>
      </c>
      <c r="G9" s="5">
        <v>11.5</v>
      </c>
      <c r="J9" s="2">
        <v>0.93969262078590843</v>
      </c>
      <c r="K9" s="2">
        <v>0.88302222155948906</v>
      </c>
      <c r="L9" s="2">
        <f xml:space="preserve"> (E9/D9)^-1</f>
        <v>1</v>
      </c>
      <c r="M9" s="2">
        <f xml:space="preserve"> L9 * SQRT( ($B$19/D9)^2 + ($B$19/E9)^2)</f>
        <v>0.20203050891044214</v>
      </c>
      <c r="N9" s="2">
        <f xml:space="preserve"> 2 *SQRT(L9)/(1+L9)</f>
        <v>1</v>
      </c>
      <c r="O9" s="2">
        <f xml:space="preserve"> (1/( SQRT(L9) * (L9 + 1)) + SQRT(L9)/(L9+1)^2)*M9</f>
        <v>0.15152288168283159</v>
      </c>
      <c r="P9" s="2">
        <f>R9/N9</f>
        <v>0.58620689655172409</v>
      </c>
      <c r="Q9" s="2">
        <f>P9*SQRT((O9/N9)^2 + S9/R9)^2</f>
        <v>0.15625319329660017</v>
      </c>
      <c r="R9" s="2">
        <f xml:space="preserve"> (G9 - F9)/(G9+F9)</f>
        <v>0.58620689655172409</v>
      </c>
      <c r="S9" s="2">
        <f>R9 * SQRT( (SQRT(2)*$B$19/G9)^2 +  (SQRT(2)*$B$19/F9)^2)</f>
        <v>0.14279436148801469</v>
      </c>
      <c r="W9" s="10">
        <v>0.34202014332566882</v>
      </c>
      <c r="X9" s="10">
        <v>0.11697777844051105</v>
      </c>
      <c r="Y9" s="10">
        <v>2.5</v>
      </c>
      <c r="Z9" s="10">
        <v>0.67314560089181308</v>
      </c>
      <c r="AA9" s="10">
        <v>0.90350790290525129</v>
      </c>
      <c r="AB9" s="10">
        <v>0.20852309835828248</v>
      </c>
      <c r="AC9" s="10">
        <v>0.28694741731157514</v>
      </c>
      <c r="AD9" s="10">
        <v>6.2365073025837686E-2</v>
      </c>
      <c r="AE9" s="10">
        <v>0.25925925925925924</v>
      </c>
      <c r="AF9" s="10">
        <v>4.2537812534583649E-2</v>
      </c>
    </row>
    <row r="10" spans="3:32" x14ac:dyDescent="0.3">
      <c r="C10" s="5">
        <v>30</v>
      </c>
      <c r="D10" s="5">
        <v>4</v>
      </c>
      <c r="E10" s="5">
        <v>3.5</v>
      </c>
      <c r="F10" s="5">
        <v>3</v>
      </c>
      <c r="G10" s="5">
        <v>11</v>
      </c>
      <c r="J10" s="2">
        <v>0.86602540378443871</v>
      </c>
      <c r="K10" s="2">
        <v>0.75000000000000011</v>
      </c>
      <c r="L10" s="2">
        <f xml:space="preserve"> (E10/D10)^-1</f>
        <v>1.1428571428571428</v>
      </c>
      <c r="M10" s="2">
        <f xml:space="preserve"> L10 * SQRT( ($B$19/D10)^2 + ($B$19/E10)^2)</f>
        <v>0.21694175128029894</v>
      </c>
      <c r="N10" s="2">
        <f xml:space="preserve"> 2 *SQRT(L10)/(1+L10)</f>
        <v>0.99777530313971774</v>
      </c>
      <c r="O10" s="2">
        <f xml:space="preserve"> (1/( SQRT(L10) * (L10 + 1)) + SQRT(L10)/(L10+1)^2)*M10</f>
        <v>0.14520799410510501</v>
      </c>
      <c r="P10" s="2">
        <f>R10/N10</f>
        <v>0.57270266124090929</v>
      </c>
      <c r="Q10" s="2">
        <f>P10*SQRT((O10/N10)^2 + S10/R10)^2</f>
        <v>0.15204702052226673</v>
      </c>
      <c r="R10" s="2">
        <f xml:space="preserve"> (G10 - F10)/(G10+F10)</f>
        <v>0.5714285714285714</v>
      </c>
      <c r="S10" s="2">
        <f>R10 * SQRT( (SQRT(2)*$B$19/G10)^2 +  (SQRT(2)*$B$19/F10)^2)</f>
        <v>0.13960619477573247</v>
      </c>
      <c r="W10" s="10">
        <v>0.17364817766693041</v>
      </c>
      <c r="X10" s="10">
        <v>3.0153689607045831E-2</v>
      </c>
      <c r="Y10" s="10">
        <v>2.25</v>
      </c>
      <c r="Z10" s="10">
        <v>0.6155536126122565</v>
      </c>
      <c r="AA10" s="10">
        <v>0.92307692307692313</v>
      </c>
      <c r="AB10" s="10">
        <v>0.21368330536441252</v>
      </c>
      <c r="AC10" s="10">
        <v>0.18055555555555552</v>
      </c>
      <c r="AD10" s="10">
        <v>4.1054893719098998E-2</v>
      </c>
      <c r="AE10" s="10">
        <v>0.16666666666666666</v>
      </c>
      <c r="AF10" s="10">
        <v>2.896553585856295E-2</v>
      </c>
    </row>
    <row r="11" spans="3:32" x14ac:dyDescent="0.3">
      <c r="C11" s="5">
        <v>40</v>
      </c>
      <c r="D11" s="5">
        <v>6</v>
      </c>
      <c r="E11" s="5">
        <v>3</v>
      </c>
      <c r="F11" s="5">
        <v>5</v>
      </c>
      <c r="G11" s="5">
        <v>13</v>
      </c>
      <c r="J11" s="2">
        <v>0.76604444311897801</v>
      </c>
      <c r="K11" s="2">
        <v>0.58682408883346515</v>
      </c>
      <c r="L11" s="2">
        <f xml:space="preserve"> (E11/D11)^-1</f>
        <v>2</v>
      </c>
      <c r="M11" s="2">
        <f xml:space="preserve"> L11 * SQRT( ($B$19/D11)^2 + ($B$19/E11)^2)</f>
        <v>0.37267799624996495</v>
      </c>
      <c r="N11" s="2">
        <f xml:space="preserve"> 2 *SQRT(L11)/(1+L11)</f>
        <v>0.94280904158206347</v>
      </c>
      <c r="O11" s="2">
        <f xml:space="preserve"> (1/( SQRT(L11) * (L11 + 1)) + SQRT(L11)/(L11+1)^2)*M11</f>
        <v>0.14640174352631385</v>
      </c>
      <c r="P11" s="2">
        <f>R11/N11</f>
        <v>0.47140452079103162</v>
      </c>
      <c r="Q11" s="2">
        <f>P11*SQRT((O11/N11)^2 + S11/R11)^2</f>
        <v>8.2794446445872763E-2</v>
      </c>
      <c r="R11" s="2">
        <f xml:space="preserve"> (G11 - F11)/(G11+F11)</f>
        <v>0.44444444444444442</v>
      </c>
      <c r="S11" s="2">
        <f>R11 * SQRT( (SQRT(2)*$B$19/G11)^2 +  (SQRT(2)*$B$19/F11)^2)</f>
        <v>6.7342617448178502E-2</v>
      </c>
      <c r="W11" s="10">
        <v>0</v>
      </c>
      <c r="X11" s="10">
        <v>0</v>
      </c>
      <c r="Y11" s="10">
        <v>2.6666666666666665</v>
      </c>
      <c r="Z11" s="10">
        <v>0.9493337494797256</v>
      </c>
      <c r="AA11" s="10">
        <v>0.89072354283024657</v>
      </c>
      <c r="AB11" s="10">
        <v>0.27385712203351975</v>
      </c>
      <c r="AC11" s="10">
        <v>0.10206207261596575</v>
      </c>
      <c r="AD11" s="10">
        <v>2.8436303060891652E-2</v>
      </c>
      <c r="AE11" s="10">
        <v>9.0909090909090912E-2</v>
      </c>
      <c r="AF11" s="10">
        <v>1.6735395480586758E-2</v>
      </c>
    </row>
    <row r="12" spans="3:32" x14ac:dyDescent="0.3">
      <c r="C12" s="5">
        <v>50</v>
      </c>
      <c r="D12" s="5">
        <v>5</v>
      </c>
      <c r="E12" s="5">
        <v>2.5</v>
      </c>
      <c r="F12" s="5">
        <v>4.5</v>
      </c>
      <c r="G12" s="5">
        <v>10.5</v>
      </c>
      <c r="J12" s="2">
        <v>0.64278760968653936</v>
      </c>
      <c r="K12" s="2">
        <v>0.41317591116653485</v>
      </c>
      <c r="L12" s="2">
        <f xml:space="preserve"> (E12/D12)^-1</f>
        <v>2</v>
      </c>
      <c r="M12" s="2">
        <f xml:space="preserve"> L12 * SQRT( ($B$19/D12)^2 + ($B$19/E12)^2)</f>
        <v>0.44721359549995798</v>
      </c>
      <c r="N12" s="2">
        <f xml:space="preserve"> 2 *SQRT(L12)/(1+L12)</f>
        <v>0.94280904158206347</v>
      </c>
      <c r="O12" s="2">
        <f xml:space="preserve"> (1/( SQRT(L12) * (L12 + 1)) + SQRT(L12)/(L12+1)^2)*M12</f>
        <v>0.17568209223157666</v>
      </c>
      <c r="P12" s="2">
        <f>R12/N12</f>
        <v>0.42426406871192851</v>
      </c>
      <c r="Q12" s="2">
        <f>P12*SQRT((O12/N12)^2 + S12/R12)^2</f>
        <v>8.7262563711518859E-2</v>
      </c>
      <c r="R12" s="2">
        <f xml:space="preserve"> (G12 - F12)/(G12+F12)</f>
        <v>0.4</v>
      </c>
      <c r="S12" s="2">
        <f>R12 * SQRT( (SQRT(2)*$B$19/G12)^2 +  (SQRT(2)*$B$19/F12)^2)</f>
        <v>6.8383045169961965E-2</v>
      </c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3:32" x14ac:dyDescent="0.3">
      <c r="C13" s="5">
        <v>60</v>
      </c>
      <c r="D13" s="5">
        <v>6.5</v>
      </c>
      <c r="E13" s="5">
        <v>2</v>
      </c>
      <c r="F13" s="5">
        <v>6</v>
      </c>
      <c r="G13" s="5">
        <v>11</v>
      </c>
      <c r="J13" s="2">
        <v>0.50000000000000011</v>
      </c>
      <c r="K13" s="2">
        <v>0.25000000000000011</v>
      </c>
      <c r="L13" s="2">
        <f xml:space="preserve"> (E13/D13)^-1</f>
        <v>3.25</v>
      </c>
      <c r="M13" s="2">
        <f xml:space="preserve"> L13 * SQRT( ($B$19/D13)^2 + ($B$19/E13)^2)</f>
        <v>0.85009190679596525</v>
      </c>
      <c r="N13" s="2">
        <f xml:space="preserve"> 2 *SQRT(L13)/(1+L13)</f>
        <v>0.84836500599152687</v>
      </c>
      <c r="O13" s="2">
        <f xml:space="preserve"> (1/( SQRT(L13) * (L13 + 1)) + SQRT(L13)/(L13+1)^2)*M13</f>
        <v>0.1957977083083188</v>
      </c>
      <c r="P13" s="2">
        <f>R13/N13</f>
        <v>0.34668762264076824</v>
      </c>
      <c r="Q13" s="2">
        <f>P13*SQRT((O13/N13)^2 + S13/R13)^2</f>
        <v>6.5006952741070878E-2</v>
      </c>
      <c r="R13" s="2">
        <f xml:space="preserve"> (G13 - F13)/(G13+F13)</f>
        <v>0.29411764705882354</v>
      </c>
      <c r="S13" s="2">
        <f>R13 * SQRT( (SQRT(2)*$B$19/G13)^2 +  (SQRT(2)*$B$19/F13)^2)</f>
        <v>3.9483166547837241E-2</v>
      </c>
    </row>
    <row r="14" spans="3:32" x14ac:dyDescent="0.3">
      <c r="C14" s="5">
        <v>70</v>
      </c>
      <c r="D14" s="5">
        <v>5</v>
      </c>
      <c r="E14" s="5">
        <v>2</v>
      </c>
      <c r="F14" s="5">
        <v>5</v>
      </c>
      <c r="G14" s="5">
        <v>8.5</v>
      </c>
      <c r="J14" s="2">
        <v>0.34202014332566882</v>
      </c>
      <c r="K14" s="2">
        <v>0.11697777844051105</v>
      </c>
      <c r="L14" s="2">
        <f xml:space="preserve"> (E14/D14)^-1</f>
        <v>2.5</v>
      </c>
      <c r="M14" s="2">
        <f xml:space="preserve"> L14 * SQRT( ($B$19/D14)^2 + ($B$19/E14)^2)</f>
        <v>0.67314560089181308</v>
      </c>
      <c r="N14" s="2">
        <f xml:space="preserve"> 2 *SQRT(L14)/(1+L14)</f>
        <v>0.90350790290525129</v>
      </c>
      <c r="O14" s="2">
        <f xml:space="preserve"> (1/( SQRT(L14) * (L14 + 1)) + SQRT(L14)/(L14+1)^2)*M14</f>
        <v>0.20852309835828248</v>
      </c>
      <c r="P14" s="2">
        <f>R14/N14</f>
        <v>0.28694741731157514</v>
      </c>
      <c r="Q14" s="2">
        <f>P14*SQRT((O14/N14)^2 + S14/R14)^2</f>
        <v>6.2365073025837686E-2</v>
      </c>
      <c r="R14" s="2">
        <f xml:space="preserve"> (G14 - F14)/(G14+F14)</f>
        <v>0.25925925925925924</v>
      </c>
      <c r="S14" s="2">
        <f>R14 * SQRT( (SQRT(2)*$B$19/G14)^2 +  (SQRT(2)*$B$19/F14)^2)</f>
        <v>4.2537812534583649E-2</v>
      </c>
    </row>
    <row r="15" spans="3:32" x14ac:dyDescent="0.3">
      <c r="C15" s="5">
        <v>80</v>
      </c>
      <c r="D15" s="5">
        <v>4.5</v>
      </c>
      <c r="E15" s="5">
        <v>2</v>
      </c>
      <c r="F15" s="5">
        <v>5</v>
      </c>
      <c r="G15" s="5">
        <v>7</v>
      </c>
      <c r="J15" s="2">
        <v>0.17364817766693041</v>
      </c>
      <c r="K15" s="2">
        <v>3.0153689607045831E-2</v>
      </c>
      <c r="L15" s="2">
        <f xml:space="preserve"> (E15/D15)^-1</f>
        <v>2.25</v>
      </c>
      <c r="M15" s="2">
        <f xml:space="preserve"> L15 * SQRT( ($B$19/D15)^2 + ($B$19/E15)^2)</f>
        <v>0.6155536126122565</v>
      </c>
      <c r="N15" s="2">
        <f xml:space="preserve"> 2 *SQRT(L15)/(1+L15)</f>
        <v>0.92307692307692313</v>
      </c>
      <c r="O15" s="2">
        <f xml:space="preserve"> (1/( SQRT(L15) * (L15 + 1)) + SQRT(L15)/(L15+1)^2)*M15</f>
        <v>0.21368330536441252</v>
      </c>
      <c r="P15" s="2">
        <f>R15/N15</f>
        <v>0.18055555555555552</v>
      </c>
      <c r="Q15" s="2">
        <f>P15*SQRT((O15/N15)^2 + S15/R15)^2</f>
        <v>4.1054893719098998E-2</v>
      </c>
      <c r="R15" s="2">
        <f xml:space="preserve"> (G15 - F15)/(G15+F15)</f>
        <v>0.16666666666666666</v>
      </c>
      <c r="S15" s="2">
        <f>R15 * SQRT( (SQRT(2)*$B$19/G15)^2 +  (SQRT(2)*$B$19/F15)^2)</f>
        <v>2.896553585856295E-2</v>
      </c>
    </row>
    <row r="16" spans="3:32" x14ac:dyDescent="0.3">
      <c r="C16" s="5">
        <v>90</v>
      </c>
      <c r="D16" s="5">
        <v>4</v>
      </c>
      <c r="E16" s="5">
        <v>1.5</v>
      </c>
      <c r="F16" s="5">
        <v>5</v>
      </c>
      <c r="G16" s="5">
        <v>6</v>
      </c>
      <c r="J16" s="2">
        <v>0</v>
      </c>
      <c r="K16" s="2">
        <v>0</v>
      </c>
      <c r="L16" s="2">
        <f xml:space="preserve"> (E16/D16)^-1</f>
        <v>2.6666666666666665</v>
      </c>
      <c r="M16" s="2">
        <f xml:space="preserve"> L16 * SQRT( ($B$19/D16)^2 + ($B$19/E16)^2)</f>
        <v>0.9493337494797256</v>
      </c>
      <c r="N16" s="2">
        <f xml:space="preserve"> 2 *SQRT(L16)/(1+L16)</f>
        <v>0.89072354283024657</v>
      </c>
      <c r="O16" s="2">
        <f xml:space="preserve"> (1/( SQRT(L16) * (L16 + 1)) + SQRT(L16)/(L16+1)^2)*M16</f>
        <v>0.27385712203351975</v>
      </c>
      <c r="P16" s="2">
        <f>R16/N16</f>
        <v>0.10206207261596575</v>
      </c>
      <c r="Q16" s="2">
        <f>P16*SQRT((O16/N16)^2 + S16/R16)^2</f>
        <v>2.8436303060891652E-2</v>
      </c>
      <c r="R16" s="2">
        <f xml:space="preserve"> (G16 - F16)/(G16+F16)</f>
        <v>9.0909090909090912E-2</v>
      </c>
      <c r="S16" s="2">
        <f>R16 * SQRT( (SQRT(2)*$B$19/G16)^2 +  (SQRT(2)*$B$19/F16)^2)</f>
        <v>1.6735395480586758E-2</v>
      </c>
    </row>
    <row r="18" spans="1:9" x14ac:dyDescent="0.3">
      <c r="A18" s="1" t="s">
        <v>15</v>
      </c>
      <c r="B18">
        <v>1</v>
      </c>
      <c r="E18">
        <f>C3- 90</f>
        <v>-140</v>
      </c>
      <c r="F18">
        <f xml:space="preserve"> COS(E18*PI()/180)</f>
        <v>-0.7660444431189779</v>
      </c>
      <c r="G18">
        <f>F18^2</f>
        <v>0.58682408883346493</v>
      </c>
    </row>
    <row r="19" spans="1:9" x14ac:dyDescent="0.3">
      <c r="A19" t="s">
        <v>16</v>
      </c>
      <c r="B19">
        <v>0.5</v>
      </c>
      <c r="E19">
        <f>C4- 90</f>
        <v>-130</v>
      </c>
      <c r="F19">
        <f t="shared" ref="F19:F31" si="2" xml:space="preserve"> COS(E19*PI()/180)</f>
        <v>-0.64278760968653936</v>
      </c>
      <c r="G19">
        <f t="shared" ref="G19:G31" si="3">F19^2</f>
        <v>0.41317591116653485</v>
      </c>
    </row>
    <row r="20" spans="1:9" x14ac:dyDescent="0.3">
      <c r="E20">
        <f>C5- 90</f>
        <v>-120</v>
      </c>
      <c r="F20">
        <f t="shared" si="2"/>
        <v>-0.49999999999999978</v>
      </c>
      <c r="G20">
        <f t="shared" si="3"/>
        <v>0.24999999999999978</v>
      </c>
    </row>
    <row r="21" spans="1:9" x14ac:dyDescent="0.3">
      <c r="E21">
        <f>C6- 90</f>
        <v>-110</v>
      </c>
      <c r="F21">
        <f t="shared" si="2"/>
        <v>-0.34202014332566871</v>
      </c>
      <c r="G21">
        <f t="shared" si="3"/>
        <v>0.11697777844051097</v>
      </c>
    </row>
    <row r="22" spans="1:9" ht="16.2" x14ac:dyDescent="0.3">
      <c r="E22">
        <f>C7- 90</f>
        <v>-100</v>
      </c>
      <c r="F22">
        <f t="shared" si="2"/>
        <v>-0.1736481776669303</v>
      </c>
      <c r="G22">
        <f t="shared" si="3"/>
        <v>3.0153689607045793E-2</v>
      </c>
      <c r="H22" s="2" t="s">
        <v>14</v>
      </c>
      <c r="I22" s="2" t="s">
        <v>17</v>
      </c>
    </row>
    <row r="23" spans="1:9" x14ac:dyDescent="0.3">
      <c r="E23">
        <f>C8- 90</f>
        <v>-80</v>
      </c>
      <c r="F23">
        <f t="shared" si="2"/>
        <v>0.17364817766693041</v>
      </c>
      <c r="G23">
        <f t="shared" si="3"/>
        <v>3.0153689607045831E-2</v>
      </c>
      <c r="H23" s="2">
        <v>0.64278760968653936</v>
      </c>
      <c r="I23" s="2">
        <v>0.41317591116653485</v>
      </c>
    </row>
    <row r="24" spans="1:9" x14ac:dyDescent="0.3">
      <c r="E24">
        <f>C9- 90</f>
        <v>-70</v>
      </c>
      <c r="F24">
        <f t="shared" si="2"/>
        <v>0.34202014332566882</v>
      </c>
      <c r="G24">
        <f t="shared" si="3"/>
        <v>0.11697777844051105</v>
      </c>
      <c r="H24" s="2">
        <v>0.76604444311897801</v>
      </c>
      <c r="I24" s="2">
        <v>0.58682408883346515</v>
      </c>
    </row>
    <row r="25" spans="1:9" x14ac:dyDescent="0.3">
      <c r="E25">
        <f>C10- 90</f>
        <v>-60</v>
      </c>
      <c r="F25">
        <f t="shared" si="2"/>
        <v>0.50000000000000011</v>
      </c>
      <c r="G25">
        <f t="shared" si="3"/>
        <v>0.25000000000000011</v>
      </c>
      <c r="H25" s="2">
        <v>0.86602540378443871</v>
      </c>
      <c r="I25" s="2">
        <v>0.75000000000000011</v>
      </c>
    </row>
    <row r="26" spans="1:9" x14ac:dyDescent="0.3">
      <c r="E26">
        <f>C11- 90</f>
        <v>-50</v>
      </c>
      <c r="F26">
        <f t="shared" si="2"/>
        <v>0.64278760968653936</v>
      </c>
      <c r="G26">
        <f t="shared" si="3"/>
        <v>0.41317591116653485</v>
      </c>
      <c r="H26" s="2">
        <v>0.93969262078590843</v>
      </c>
      <c r="I26" s="2">
        <v>0.88302222155948906</v>
      </c>
    </row>
    <row r="27" spans="1:9" x14ac:dyDescent="0.3">
      <c r="E27">
        <f>C12- 90</f>
        <v>-40</v>
      </c>
      <c r="F27">
        <f t="shared" si="2"/>
        <v>0.76604444311897801</v>
      </c>
      <c r="G27">
        <f t="shared" si="3"/>
        <v>0.58682408883346515</v>
      </c>
      <c r="H27" s="2">
        <v>0.98480775301220802</v>
      </c>
      <c r="I27" s="2">
        <v>0.9698463103929541</v>
      </c>
    </row>
    <row r="28" spans="1:9" x14ac:dyDescent="0.3">
      <c r="E28">
        <f>C13- 90</f>
        <v>-30</v>
      </c>
      <c r="F28">
        <f t="shared" si="2"/>
        <v>0.86602540378443871</v>
      </c>
      <c r="G28">
        <f t="shared" si="3"/>
        <v>0.75000000000000011</v>
      </c>
      <c r="H28" s="2">
        <v>0.98480775301220802</v>
      </c>
      <c r="I28" s="2">
        <v>0.9698463103929541</v>
      </c>
    </row>
    <row r="29" spans="1:9" x14ac:dyDescent="0.3">
      <c r="E29">
        <f>C14- 90</f>
        <v>-20</v>
      </c>
      <c r="F29">
        <f t="shared" si="2"/>
        <v>0.93969262078590843</v>
      </c>
      <c r="G29">
        <f t="shared" si="3"/>
        <v>0.88302222155948906</v>
      </c>
      <c r="H29" s="2">
        <v>0.93969262078590843</v>
      </c>
      <c r="I29" s="2">
        <v>0.88302222155948906</v>
      </c>
    </row>
    <row r="30" spans="1:9" x14ac:dyDescent="0.3">
      <c r="E30">
        <f>C15- 90</f>
        <v>-10</v>
      </c>
      <c r="F30">
        <f t="shared" si="2"/>
        <v>0.98480775301220802</v>
      </c>
      <c r="G30">
        <f t="shared" si="3"/>
        <v>0.9698463103929541</v>
      </c>
      <c r="H30" s="2">
        <v>0.86602540378443871</v>
      </c>
      <c r="I30" s="2">
        <v>0.75000000000000011</v>
      </c>
    </row>
    <row r="31" spans="1:9" x14ac:dyDescent="0.3">
      <c r="E31">
        <f>C16- 90</f>
        <v>0</v>
      </c>
      <c r="F31">
        <f t="shared" si="2"/>
        <v>1</v>
      </c>
      <c r="G31">
        <v>0</v>
      </c>
      <c r="H31" s="2">
        <v>0.76604444311897801</v>
      </c>
      <c r="I31" s="2">
        <v>0.58682408883346515</v>
      </c>
    </row>
    <row r="32" spans="1:9" x14ac:dyDescent="0.3">
      <c r="H32" s="2">
        <v>0.64278760968653936</v>
      </c>
      <c r="I32" s="2">
        <v>0.41317591116653485</v>
      </c>
    </row>
    <row r="33" spans="8:9" x14ac:dyDescent="0.3">
      <c r="H33" s="2">
        <v>0.50000000000000011</v>
      </c>
      <c r="I33" s="2">
        <v>0.25000000000000011</v>
      </c>
    </row>
    <row r="34" spans="8:9" x14ac:dyDescent="0.3">
      <c r="H34" s="2">
        <v>0.34202014332566882</v>
      </c>
      <c r="I34" s="2">
        <v>0.11697777844051105</v>
      </c>
    </row>
    <row r="35" spans="8:9" x14ac:dyDescent="0.3">
      <c r="H35" s="2">
        <v>0.17364817766693041</v>
      </c>
      <c r="I35" s="2">
        <v>3.0153689607045831E-2</v>
      </c>
    </row>
    <row r="36" spans="8:9" x14ac:dyDescent="0.3">
      <c r="H36" s="2">
        <v>0</v>
      </c>
      <c r="I36" s="2">
        <v>0</v>
      </c>
    </row>
  </sheetData>
  <mergeCells count="1">
    <mergeCell ref="T3:T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83CD-E9DE-4814-913A-74F8288DE573}">
  <dimension ref="A2:R29"/>
  <sheetViews>
    <sheetView tabSelected="1" topLeftCell="A7" workbookViewId="0">
      <selection activeCell="C27" sqref="C27"/>
    </sheetView>
  </sheetViews>
  <sheetFormatPr defaultRowHeight="14.4" x14ac:dyDescent="0.3"/>
  <cols>
    <col min="2" max="2" width="8.6640625" customWidth="1"/>
    <col min="3" max="3" width="11" bestFit="1" customWidth="1"/>
  </cols>
  <sheetData>
    <row r="2" spans="5:18" x14ac:dyDescent="0.3">
      <c r="F2" s="5" t="s">
        <v>4</v>
      </c>
      <c r="G2" s="5" t="s">
        <v>37</v>
      </c>
      <c r="H2" s="5" t="s">
        <v>38</v>
      </c>
      <c r="I2" s="5" t="s">
        <v>39</v>
      </c>
      <c r="J2" s="5" t="s">
        <v>40</v>
      </c>
      <c r="K2" s="11" t="s">
        <v>30</v>
      </c>
      <c r="L2" s="5" t="s">
        <v>29</v>
      </c>
      <c r="M2" s="11" t="s">
        <v>31</v>
      </c>
      <c r="N2" s="5" t="s">
        <v>34</v>
      </c>
      <c r="O2" s="11" t="s">
        <v>32</v>
      </c>
      <c r="P2" s="5" t="s">
        <v>35</v>
      </c>
      <c r="Q2" s="11" t="s">
        <v>33</v>
      </c>
      <c r="R2" s="12" t="s">
        <v>36</v>
      </c>
    </row>
    <row r="3" spans="5:18" x14ac:dyDescent="0.3">
      <c r="F3" s="13">
        <v>10</v>
      </c>
      <c r="G3" s="13">
        <v>10</v>
      </c>
      <c r="H3" s="13">
        <v>8</v>
      </c>
      <c r="I3" s="13">
        <v>16.5</v>
      </c>
      <c r="J3" s="13">
        <v>20</v>
      </c>
      <c r="K3" s="10">
        <f>(G3/H3)^(-1)</f>
        <v>0.8</v>
      </c>
      <c r="L3" s="10">
        <f xml:space="preserve"> K3 * SQRT( ($B$19/G3)^2 + ($B$19/H3)^2)</f>
        <v>6.4031242374328487E-2</v>
      </c>
      <c r="M3" s="10">
        <f>(J3 - I3)/(J3 + I3)</f>
        <v>9.5890410958904104E-2</v>
      </c>
      <c r="N3" s="10">
        <f>M3 * SQRT( (SQRT(2)*$B$19/I3)^2 +  (SQRT(2)*$B$19/J3)^2)</f>
        <v>5.3273551191819731E-3</v>
      </c>
      <c r="O3" s="10">
        <f xml:space="preserve"> 2 * SQRT(K3) / (1 + K3)</f>
        <v>0.99380798999990649</v>
      </c>
      <c r="P3" s="10">
        <f xml:space="preserve"> (1/( SQRT(K3) * (K3 + 1)) + SQRT(K3)/(K3+1)^2)*L3</f>
        <v>5.7448047476108828E-2</v>
      </c>
      <c r="Q3" s="10">
        <f>M3/O3</f>
        <v>9.6487864782525176E-2</v>
      </c>
      <c r="R3" s="10">
        <f xml:space="preserve"> Q3 * SQRT(( P3/O3)^2 + (N3/M3)^2)</f>
        <v>7.7359436237221134E-3</v>
      </c>
    </row>
    <row r="4" spans="5:18" x14ac:dyDescent="0.3">
      <c r="F4" s="13">
        <v>12</v>
      </c>
      <c r="G4" s="13">
        <v>10</v>
      </c>
      <c r="H4" s="13">
        <v>10</v>
      </c>
      <c r="I4" s="13">
        <v>18</v>
      </c>
      <c r="J4" s="13">
        <v>23</v>
      </c>
      <c r="K4" s="10">
        <f t="shared" ref="K4:K19" si="0">(G4/H4)^(-1)</f>
        <v>1</v>
      </c>
      <c r="L4" s="10">
        <f t="shared" ref="L4:L19" si="1" xml:space="preserve"> K4 * SQRT( ($B$19/G4)^2 + ($B$19/H4)^2)</f>
        <v>7.0710678118654766E-2</v>
      </c>
      <c r="M4" s="10">
        <f>(J4 - I4)/(J4 + I4)</f>
        <v>0.12195121951219512</v>
      </c>
      <c r="N4" s="10">
        <f t="shared" ref="N4:N19" si="2">M4 * SQRT( (SQRT(2)*$B$19/I4)^2 +  (SQRT(2)*$B$19/J4)^2)</f>
        <v>6.0833853034238791E-3</v>
      </c>
      <c r="O4" s="10">
        <f xml:space="preserve"> 2 * SQRT(K4) / (1 + K4)</f>
        <v>1</v>
      </c>
      <c r="P4" s="10">
        <f t="shared" ref="P4:P18" si="3" xml:space="preserve"> (1/( SQRT(K4) * (K4 + 1)) + SQRT(K4)/(K4+1)^2)*L4</f>
        <v>5.3033008588991071E-2</v>
      </c>
      <c r="Q4" s="10">
        <f>M4/O4</f>
        <v>0.12195121951219512</v>
      </c>
      <c r="R4" s="10">
        <f t="shared" ref="R4:R19" si="4" xml:space="preserve"> Q4 * SQRT(( P4/O4)^2 + (N4/M4)^2)</f>
        <v>8.8789277411522229E-3</v>
      </c>
    </row>
    <row r="5" spans="5:18" x14ac:dyDescent="0.3">
      <c r="F5" s="13">
        <v>14</v>
      </c>
      <c r="G5" s="13">
        <v>10</v>
      </c>
      <c r="H5" s="13">
        <v>10</v>
      </c>
      <c r="I5" s="13">
        <v>17.5</v>
      </c>
      <c r="J5" s="13">
        <v>21.5</v>
      </c>
      <c r="K5" s="10">
        <f t="shared" si="0"/>
        <v>1</v>
      </c>
      <c r="L5" s="10">
        <f t="shared" si="1"/>
        <v>7.0710678118654766E-2</v>
      </c>
      <c r="M5" s="10">
        <f>(J5 - I5)/(J5 + I5)</f>
        <v>0.10256410256410256</v>
      </c>
      <c r="N5" s="10">
        <f t="shared" si="2"/>
        <v>5.3435000007258293E-3</v>
      </c>
      <c r="O5" s="10">
        <f xml:space="preserve"> 2 * SQRT(K5) / (1 + K5)</f>
        <v>1</v>
      </c>
      <c r="P5" s="10">
        <f t="shared" si="3"/>
        <v>5.3033008588991071E-2</v>
      </c>
      <c r="Q5" s="10">
        <f>M5/O5</f>
        <v>0.10256410256410256</v>
      </c>
      <c r="R5" s="10">
        <f t="shared" si="4"/>
        <v>7.6248797416303554E-3</v>
      </c>
    </row>
    <row r="6" spans="5:18" x14ac:dyDescent="0.3">
      <c r="F6" s="13">
        <v>16</v>
      </c>
      <c r="G6" s="13">
        <v>10</v>
      </c>
      <c r="H6" s="13">
        <v>12.5</v>
      </c>
      <c r="I6" s="13">
        <v>20</v>
      </c>
      <c r="J6" s="13">
        <v>25</v>
      </c>
      <c r="K6" s="10">
        <f t="shared" si="0"/>
        <v>1.25</v>
      </c>
      <c r="L6" s="10">
        <f t="shared" si="1"/>
        <v>8.0039052967910612E-2</v>
      </c>
      <c r="M6" s="10">
        <f>(J6 - I6)/(J6 + I6)</f>
        <v>0.1111111111111111</v>
      </c>
      <c r="N6" s="10">
        <f t="shared" si="2"/>
        <v>5.0307695211874535E-3</v>
      </c>
      <c r="O6" s="10">
        <f xml:space="preserve"> 2 * SQRT(K6) / (1 + K6)</f>
        <v>0.9938079899999066</v>
      </c>
      <c r="P6" s="10">
        <f t="shared" si="3"/>
        <v>4.9493702440955301E-2</v>
      </c>
      <c r="Q6" s="10">
        <f>M6/O6</f>
        <v>0.11180339887498947</v>
      </c>
      <c r="R6" s="10">
        <f t="shared" si="4"/>
        <v>7.525163547707988E-3</v>
      </c>
    </row>
    <row r="7" spans="5:18" x14ac:dyDescent="0.3">
      <c r="F7" s="13">
        <v>18</v>
      </c>
      <c r="G7" s="13">
        <v>10</v>
      </c>
      <c r="H7" s="13">
        <v>20</v>
      </c>
      <c r="I7" s="13">
        <v>26</v>
      </c>
      <c r="J7" s="13">
        <v>32</v>
      </c>
      <c r="K7" s="10">
        <f t="shared" si="0"/>
        <v>2</v>
      </c>
      <c r="L7" s="10">
        <f t="shared" si="1"/>
        <v>0.1118033988749895</v>
      </c>
      <c r="M7" s="10">
        <f>(J7 - I7)/(J7 + I7)</f>
        <v>0.10344827586206896</v>
      </c>
      <c r="N7" s="10">
        <f t="shared" si="2"/>
        <v>3.6250115394015053E-3</v>
      </c>
      <c r="O7" s="10">
        <f xml:space="preserve"> 2 * SQRT(K7) / (1 + K7)</f>
        <v>0.94280904158206347</v>
      </c>
      <c r="P7" s="10">
        <f t="shared" si="3"/>
        <v>4.3920523057894165E-2</v>
      </c>
      <c r="Q7" s="10">
        <f>M7/O7</f>
        <v>0.10972346604618839</v>
      </c>
      <c r="R7" s="10">
        <f t="shared" si="4"/>
        <v>6.3961017809679608E-3</v>
      </c>
    </row>
    <row r="8" spans="5:18" x14ac:dyDescent="0.3">
      <c r="F8" s="13">
        <v>20</v>
      </c>
      <c r="G8" s="13">
        <v>10</v>
      </c>
      <c r="H8" s="13">
        <v>3</v>
      </c>
      <c r="I8" s="13">
        <v>12</v>
      </c>
      <c r="J8" s="13">
        <v>19</v>
      </c>
      <c r="K8" s="10">
        <f t="shared" si="0"/>
        <v>0.3</v>
      </c>
      <c r="L8" s="10">
        <f t="shared" si="1"/>
        <v>5.2201532544552752E-2</v>
      </c>
      <c r="M8" s="10">
        <f>(J8 - I8)/(J8 + I8)</f>
        <v>0.22580645161290322</v>
      </c>
      <c r="N8" s="10">
        <f t="shared" si="2"/>
        <v>1.5737371261247159E-2</v>
      </c>
      <c r="O8" s="10">
        <f xml:space="preserve"> 2 * SQRT(K8) / (1 + K8)</f>
        <v>0.84265008846948619</v>
      </c>
      <c r="P8" s="10">
        <f t="shared" si="3"/>
        <v>9.0231027726995178E-2</v>
      </c>
      <c r="Q8" s="10">
        <f>M8/O8</f>
        <v>0.26797178888693612</v>
      </c>
      <c r="R8" s="10">
        <f t="shared" si="4"/>
        <v>3.423690095374373E-2</v>
      </c>
    </row>
    <row r="9" spans="5:18" x14ac:dyDescent="0.3">
      <c r="F9" s="13">
        <v>22</v>
      </c>
      <c r="G9" s="13">
        <v>10</v>
      </c>
      <c r="H9" s="13">
        <v>51</v>
      </c>
      <c r="I9" s="13">
        <v>33</v>
      </c>
      <c r="J9" s="13">
        <v>49</v>
      </c>
      <c r="K9" s="10">
        <f t="shared" si="0"/>
        <v>5.0999999999999996</v>
      </c>
      <c r="L9" s="10">
        <f t="shared" si="1"/>
        <v>0.25985572920372568</v>
      </c>
      <c r="M9" s="10">
        <f>(J9 - I9)/(J9 + I9)</f>
        <v>0.1951219512195122</v>
      </c>
      <c r="N9" s="10">
        <f t="shared" si="2"/>
        <v>5.0407345307824916E-3</v>
      </c>
      <c r="O9" s="10">
        <f xml:space="preserve"> 2 * SQRT(K9) / (1 + K9)</f>
        <v>0.74043211741876813</v>
      </c>
      <c r="P9" s="10">
        <f t="shared" si="3"/>
        <v>3.4634231940443294E-2</v>
      </c>
      <c r="Q9" s="10">
        <f>M9/O9</f>
        <v>0.26352442935583326</v>
      </c>
      <c r="R9" s="10">
        <f t="shared" si="4"/>
        <v>1.4081552264574273E-2</v>
      </c>
    </row>
    <row r="10" spans="5:18" x14ac:dyDescent="0.3">
      <c r="F10" s="13">
        <v>24</v>
      </c>
      <c r="G10" s="13">
        <v>10</v>
      </c>
      <c r="H10" s="13">
        <v>10</v>
      </c>
      <c r="I10" s="13">
        <v>18</v>
      </c>
      <c r="J10" s="13">
        <v>21</v>
      </c>
      <c r="K10" s="10">
        <f t="shared" si="0"/>
        <v>1</v>
      </c>
      <c r="L10" s="10">
        <f t="shared" si="1"/>
        <v>7.0710678118654766E-2</v>
      </c>
      <c r="M10" s="10">
        <f>(J10 - I10)/(J10 + I10)</f>
        <v>7.6923076923076927E-2</v>
      </c>
      <c r="N10" s="10">
        <f t="shared" si="2"/>
        <v>3.9799770483532658E-3</v>
      </c>
      <c r="O10" s="10">
        <f xml:space="preserve"> 2 * SQRT(K10) / (1 + K10)</f>
        <v>1</v>
      </c>
      <c r="P10" s="10">
        <f t="shared" si="3"/>
        <v>5.3033008588991071E-2</v>
      </c>
      <c r="Q10" s="10">
        <f>M10/O10</f>
        <v>7.6923076923076927E-2</v>
      </c>
      <c r="R10" s="10">
        <f t="shared" si="4"/>
        <v>5.6993183048271931E-3</v>
      </c>
    </row>
    <row r="11" spans="5:18" x14ac:dyDescent="0.3">
      <c r="F11" s="13">
        <v>26</v>
      </c>
      <c r="G11" s="13">
        <v>10</v>
      </c>
      <c r="H11" s="13">
        <v>15</v>
      </c>
      <c r="I11" s="13">
        <v>24</v>
      </c>
      <c r="J11" s="13">
        <v>26</v>
      </c>
      <c r="K11" s="10">
        <f t="shared" si="0"/>
        <v>1.5</v>
      </c>
      <c r="L11" s="10">
        <f t="shared" si="1"/>
        <v>9.0138781886599739E-2</v>
      </c>
      <c r="M11" s="10">
        <f>(J11 - I11)/(J11 + I11)</f>
        <v>0.04</v>
      </c>
      <c r="N11" s="10">
        <f t="shared" si="2"/>
        <v>1.6038456414354876E-3</v>
      </c>
      <c r="O11" s="10">
        <f xml:space="preserve"> 2 * SQRT(K11) / (1 + K11)</f>
        <v>0.9797958971132712</v>
      </c>
      <c r="P11" s="10">
        <f t="shared" si="3"/>
        <v>4.7102724620415183E-2</v>
      </c>
      <c r="Q11" s="10">
        <f>M11/O11</f>
        <v>4.0824829046386304E-2</v>
      </c>
      <c r="R11" s="10">
        <f t="shared" si="4"/>
        <v>2.5556511359080517E-3</v>
      </c>
    </row>
    <row r="12" spans="5:18" x14ac:dyDescent="0.3">
      <c r="F12" s="13">
        <v>28</v>
      </c>
      <c r="G12" s="13">
        <v>10</v>
      </c>
      <c r="H12" s="13">
        <v>20</v>
      </c>
      <c r="I12" s="13">
        <v>30</v>
      </c>
      <c r="J12" s="13">
        <v>33</v>
      </c>
      <c r="K12" s="10">
        <f t="shared" si="0"/>
        <v>2</v>
      </c>
      <c r="L12" s="10">
        <f t="shared" si="1"/>
        <v>0.1118033988749895</v>
      </c>
      <c r="M12" s="10">
        <f>(J12 - I12)/(J12 + I12)</f>
        <v>4.7619047619047616E-2</v>
      </c>
      <c r="N12" s="10">
        <f t="shared" si="2"/>
        <v>1.5168684012719078E-3</v>
      </c>
      <c r="O12" s="10">
        <f xml:space="preserve"> 2 * SQRT(K12) / (1 + K12)</f>
        <v>0.94280904158206347</v>
      </c>
      <c r="P12" s="10">
        <f t="shared" si="3"/>
        <v>4.3920523057894165E-2</v>
      </c>
      <c r="Q12" s="10">
        <f>M12/O12</f>
        <v>5.0507627227610527E-2</v>
      </c>
      <c r="R12" s="10">
        <f t="shared" si="4"/>
        <v>2.8503630574417444E-3</v>
      </c>
    </row>
    <row r="13" spans="5:18" x14ac:dyDescent="0.3">
      <c r="F13" s="13">
        <v>30</v>
      </c>
      <c r="G13" s="13">
        <v>10</v>
      </c>
      <c r="H13" s="13">
        <v>20</v>
      </c>
      <c r="I13" s="13">
        <v>30</v>
      </c>
      <c r="J13" s="13">
        <v>31</v>
      </c>
      <c r="K13" s="10">
        <f t="shared" si="0"/>
        <v>2</v>
      </c>
      <c r="L13" s="10">
        <f t="shared" si="1"/>
        <v>0.1118033988749895</v>
      </c>
      <c r="M13" s="10">
        <f>(J13 - I13)/(J13 + I13)</f>
        <v>1.6393442622950821E-2</v>
      </c>
      <c r="N13" s="10">
        <f t="shared" si="2"/>
        <v>5.377066470181437E-4</v>
      </c>
      <c r="O13" s="10">
        <f xml:space="preserve"> 2 * SQRT(K13) / (1 + K13)</f>
        <v>0.94280904158206347</v>
      </c>
      <c r="P13" s="10">
        <f t="shared" si="3"/>
        <v>4.3920523057894165E-2</v>
      </c>
      <c r="Q13" s="10">
        <f>M13/O13</f>
        <v>1.7387871668521661E-2</v>
      </c>
      <c r="R13" s="10">
        <f t="shared" si="4"/>
        <v>9.9064883816007954E-4</v>
      </c>
    </row>
    <row r="14" spans="5:18" x14ac:dyDescent="0.3">
      <c r="F14" s="13">
        <v>32</v>
      </c>
      <c r="G14" s="13">
        <v>11</v>
      </c>
      <c r="H14" s="13">
        <v>17</v>
      </c>
      <c r="I14" s="13">
        <v>23</v>
      </c>
      <c r="J14" s="13">
        <v>24</v>
      </c>
      <c r="K14" s="10">
        <f t="shared" si="0"/>
        <v>1.5454545454545454</v>
      </c>
      <c r="L14" s="10">
        <f t="shared" si="1"/>
        <v>8.3671308807093336E-2</v>
      </c>
      <c r="M14" s="10">
        <f>(J14 - I14)/(J14 + I14)</f>
        <v>2.1276595744680851E-2</v>
      </c>
      <c r="N14" s="10">
        <f t="shared" si="2"/>
        <v>9.0600210249330555E-4</v>
      </c>
      <c r="O14" s="10">
        <f xml:space="preserve"> 2 * SQRT(K14) / (1 + K14)</f>
        <v>0.97677102365552448</v>
      </c>
      <c r="P14" s="10">
        <f t="shared" si="3"/>
        <v>4.2494975238740046E-2</v>
      </c>
      <c r="Q14" s="10">
        <f>M14/O14</f>
        <v>2.1782582846340062E-2</v>
      </c>
      <c r="R14" s="10">
        <f t="shared" si="4"/>
        <v>1.326051174503423E-3</v>
      </c>
    </row>
    <row r="15" spans="5:18" x14ac:dyDescent="0.3">
      <c r="E15" t="s">
        <v>4</v>
      </c>
      <c r="F15" s="13">
        <v>72</v>
      </c>
      <c r="G15" s="13">
        <v>7</v>
      </c>
      <c r="H15" s="13">
        <v>1</v>
      </c>
      <c r="I15" s="13">
        <v>8</v>
      </c>
      <c r="J15" s="13">
        <v>10</v>
      </c>
      <c r="K15" s="10">
        <f t="shared" si="0"/>
        <v>0.14285714285714285</v>
      </c>
      <c r="L15" s="10">
        <f t="shared" si="1"/>
        <v>7.2153753182300773E-2</v>
      </c>
      <c r="M15" s="10">
        <f>(J15 - I15)/(J15 + I15)</f>
        <v>0.1111111111111111</v>
      </c>
      <c r="N15" s="10">
        <f t="shared" si="2"/>
        <v>1.2576923802968635E-2</v>
      </c>
      <c r="O15" s="10">
        <f xml:space="preserve"> 2 * SQRT(K15) / (1 + K15)</f>
        <v>0.66143782776614768</v>
      </c>
      <c r="P15" s="10">
        <f t="shared" si="3"/>
        <v>0.18791806071967343</v>
      </c>
      <c r="Q15" s="10">
        <f>M15/O15</f>
        <v>0.16798421022632321</v>
      </c>
      <c r="R15" s="10">
        <f t="shared" si="4"/>
        <v>5.1373619896028455E-2</v>
      </c>
    </row>
    <row r="16" spans="5:18" x14ac:dyDescent="0.3">
      <c r="E16" t="s">
        <v>4</v>
      </c>
      <c r="F16" s="13">
        <v>74</v>
      </c>
      <c r="G16" s="13">
        <v>7</v>
      </c>
      <c r="H16" s="13">
        <v>0.5</v>
      </c>
      <c r="I16" s="13">
        <v>7</v>
      </c>
      <c r="J16" s="13">
        <v>9</v>
      </c>
      <c r="K16" s="10">
        <f t="shared" si="0"/>
        <v>7.1428571428571425E-2</v>
      </c>
      <c r="L16" s="10">
        <f t="shared" si="1"/>
        <v>7.161055534499082E-2</v>
      </c>
      <c r="M16" s="10">
        <f>(J16 - I16)/(J16 + I16)</f>
        <v>0.125</v>
      </c>
      <c r="N16" s="10">
        <f t="shared" si="2"/>
        <v>1.5996543151386013E-2</v>
      </c>
      <c r="O16" s="10">
        <f xml:space="preserve"> 2 * SQRT(K16) / (1 + K16)</f>
        <v>0.49888765156985887</v>
      </c>
      <c r="P16" s="10">
        <f t="shared" si="3"/>
        <v>0.26675130931811319</v>
      </c>
      <c r="Q16" s="10">
        <f>M16/O16</f>
        <v>0.25055741429289785</v>
      </c>
      <c r="R16" s="10">
        <f xml:space="preserve"> Q16 * SQRT(( P16/O16)^2 + (N16/M16)^2)</f>
        <v>0.13775477397710159</v>
      </c>
    </row>
    <row r="17" spans="1:18" x14ac:dyDescent="0.3">
      <c r="F17" s="13">
        <v>78</v>
      </c>
      <c r="G17" s="13">
        <v>7</v>
      </c>
      <c r="H17" s="13">
        <v>1.5</v>
      </c>
      <c r="I17" s="13">
        <v>8</v>
      </c>
      <c r="J17" s="13">
        <v>10.5</v>
      </c>
      <c r="K17" s="10">
        <f t="shared" si="0"/>
        <v>0.21428571428571427</v>
      </c>
      <c r="L17" s="10">
        <f t="shared" si="1"/>
        <v>7.3050107465695679E-2</v>
      </c>
      <c r="M17" s="10">
        <f>(J17 - I17)/(J17 + I17)</f>
        <v>0.13513513513513514</v>
      </c>
      <c r="N17" s="10">
        <f t="shared" si="2"/>
        <v>1.5016211955111384E-2</v>
      </c>
      <c r="O17" s="10">
        <f xml:space="preserve"> 2 * SQRT(K17) / (1 + K17)</f>
        <v>0.76244008216563064</v>
      </c>
      <c r="P17" s="10">
        <f t="shared" si="3"/>
        <v>0.1528918861052832</v>
      </c>
      <c r="Q17" s="10">
        <f>M17/O17</f>
        <v>0.17724033441591638</v>
      </c>
      <c r="R17" s="10">
        <f t="shared" si="4"/>
        <v>4.0633988835450073E-2</v>
      </c>
    </row>
    <row r="18" spans="1:18" x14ac:dyDescent="0.3">
      <c r="E18" t="s">
        <v>4</v>
      </c>
      <c r="F18" s="13">
        <v>80</v>
      </c>
      <c r="G18" s="13">
        <v>7</v>
      </c>
      <c r="H18" s="13">
        <v>0.5</v>
      </c>
      <c r="I18" s="13">
        <v>7</v>
      </c>
      <c r="J18" s="13">
        <v>8</v>
      </c>
      <c r="K18" s="10">
        <f t="shared" si="0"/>
        <v>7.1428571428571425E-2</v>
      </c>
      <c r="L18" s="10">
        <f t="shared" si="1"/>
        <v>7.161055534499082E-2</v>
      </c>
      <c r="M18" s="10">
        <f>(J18 - I18)/(J18 + I18)</f>
        <v>6.6666666666666666E-2</v>
      </c>
      <c r="N18" s="10">
        <f t="shared" si="2"/>
        <v>8.9483907014124477E-3</v>
      </c>
      <c r="O18" s="10">
        <f xml:space="preserve"> 2 * SQRT(K18) / (1 + K18)</f>
        <v>0.49888765156985887</v>
      </c>
      <c r="P18" s="10">
        <f t="shared" si="3"/>
        <v>0.26675130931811319</v>
      </c>
      <c r="Q18" s="10">
        <f>M18/O18</f>
        <v>0.1336306209562122</v>
      </c>
      <c r="R18" s="10">
        <f t="shared" si="4"/>
        <v>7.3668208063809221E-2</v>
      </c>
    </row>
    <row r="19" spans="1:18" x14ac:dyDescent="0.3">
      <c r="A19" t="s">
        <v>16</v>
      </c>
      <c r="B19">
        <v>0.5</v>
      </c>
      <c r="E19" t="s">
        <v>4</v>
      </c>
      <c r="F19" s="13">
        <v>82</v>
      </c>
      <c r="G19" s="13">
        <v>7</v>
      </c>
      <c r="H19" s="13">
        <v>0.5</v>
      </c>
      <c r="I19" s="13">
        <v>7</v>
      </c>
      <c r="J19" s="13">
        <v>8</v>
      </c>
      <c r="K19" s="10">
        <f t="shared" si="0"/>
        <v>7.1428571428571425E-2</v>
      </c>
      <c r="L19" s="10">
        <f t="shared" si="1"/>
        <v>7.161055534499082E-2</v>
      </c>
      <c r="M19" s="10">
        <f>(J19 - I19)/(J19 + I19)</f>
        <v>6.6666666666666666E-2</v>
      </c>
      <c r="N19" s="10">
        <f t="shared" si="2"/>
        <v>8.9483907014124477E-3</v>
      </c>
      <c r="O19" s="10">
        <f xml:space="preserve"> 2 * SQRT(K19) / (1 + K19)</f>
        <v>0.49888765156985887</v>
      </c>
      <c r="P19" s="10">
        <f xml:space="preserve"> (1/( SQRT(K19) * (K19 + 1)) + SQRT(K19)/(K19+1)^2)*L19</f>
        <v>0.26675130931811319</v>
      </c>
      <c r="Q19" s="10">
        <f>M19/O19</f>
        <v>0.1336306209562122</v>
      </c>
      <c r="R19" s="10">
        <f t="shared" si="4"/>
        <v>7.3668208063809221E-2</v>
      </c>
    </row>
    <row r="22" spans="1:18" x14ac:dyDescent="0.3">
      <c r="A22" t="s">
        <v>7</v>
      </c>
      <c r="B22">
        <v>20</v>
      </c>
    </row>
    <row r="23" spans="1:18" x14ac:dyDescent="0.3">
      <c r="A23" t="s">
        <v>6</v>
      </c>
      <c r="B23">
        <v>74</v>
      </c>
    </row>
    <row r="25" spans="1:18" x14ac:dyDescent="0.3">
      <c r="A25" t="s">
        <v>5</v>
      </c>
      <c r="B25">
        <f xml:space="preserve"> (B23 - B22)/2</f>
        <v>27</v>
      </c>
      <c r="C25">
        <v>3</v>
      </c>
    </row>
    <row r="26" spans="1:18" x14ac:dyDescent="0.3">
      <c r="A26" s="1" t="s">
        <v>8</v>
      </c>
      <c r="B26">
        <f xml:space="preserve"> 3 * 10^10 / (2*B25)</f>
        <v>555555555.55555558</v>
      </c>
      <c r="C26">
        <f xml:space="preserve"> C25/B25 * B26 / 10^8</f>
        <v>0.61728395061728392</v>
      </c>
    </row>
    <row r="27" spans="1:18" x14ac:dyDescent="0.3">
      <c r="A27" s="1" t="s">
        <v>9</v>
      </c>
      <c r="B27">
        <v>5</v>
      </c>
      <c r="C27" t="s">
        <v>10</v>
      </c>
    </row>
    <row r="28" spans="1:18" x14ac:dyDescent="0.3">
      <c r="A28" s="1" t="s">
        <v>11</v>
      </c>
      <c r="B28">
        <f xml:space="preserve"> 0.26 * 3 * 10^10/B27</f>
        <v>1560000000</v>
      </c>
    </row>
    <row r="29" spans="1:18" x14ac:dyDescent="0.3">
      <c r="A29" s="1" t="s">
        <v>12</v>
      </c>
      <c r="B29">
        <f xml:space="preserve"> 1 + 2*B28/B26</f>
        <v>6.6159999999999997</v>
      </c>
      <c r="C2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зависимость γ(cos a) 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2022-02-02T08:26:46Z</dcterms:created>
  <dcterms:modified xsi:type="dcterms:W3CDTF">2022-02-02T19:11:44Z</dcterms:modified>
</cp:coreProperties>
</file>