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ПВ\3 семестр\"/>
    </mc:Choice>
  </mc:AlternateContent>
  <xr:revisionPtr revIDLastSave="0" documentId="13_ncr:1_{B078226D-D959-49E5-A3D3-88778866589A}" xr6:coauthVersionLast="36" xr6:coauthVersionMax="36" xr10:uidLastSave="{00000000-0000-0000-0000-000000000000}"/>
  <bookViews>
    <workbookView xWindow="0" yWindow="0" windowWidth="23040" windowHeight="10404" activeTab="1" xr2:uid="{8EA94280-C006-4EF4-90CD-D7C939E5EF7E}"/>
  </bookViews>
  <sheets>
    <sheet name="данные" sheetId="1" r:id="rId1"/>
    <sheet name="ЭЛТ" sheetId="2" r:id="rId2"/>
    <sheet name="Магнетрон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3" l="1"/>
  <c r="F29" i="3"/>
  <c r="F30" i="3"/>
  <c r="B10" i="2" l="1"/>
  <c r="B9" i="2"/>
  <c r="G30" i="3"/>
  <c r="G31" i="3"/>
  <c r="G32" i="3"/>
  <c r="G33" i="3"/>
  <c r="G29" i="3"/>
  <c r="F31" i="3"/>
  <c r="F32" i="3"/>
  <c r="F33" i="3"/>
  <c r="E4" i="3"/>
  <c r="E3" i="3"/>
  <c r="E2" i="3"/>
  <c r="L9" i="3"/>
  <c r="D37" i="3"/>
  <c r="E30" i="3"/>
  <c r="E31" i="3"/>
  <c r="E32" i="3"/>
  <c r="E33" i="3"/>
  <c r="E29" i="3"/>
  <c r="AJ15" i="3"/>
  <c r="AJ16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H10" i="3"/>
  <c r="AJ10" i="3" s="1"/>
  <c r="AH11" i="3"/>
  <c r="AJ11" i="3" s="1"/>
  <c r="AH12" i="3"/>
  <c r="AJ12" i="3" s="1"/>
  <c r="AH13" i="3"/>
  <c r="AJ13" i="3" s="1"/>
  <c r="AH14" i="3"/>
  <c r="AJ14" i="3" s="1"/>
  <c r="AH15" i="3"/>
  <c r="AH16" i="3"/>
  <c r="AH17" i="3"/>
  <c r="AJ17" i="3" s="1"/>
  <c r="AH18" i="3"/>
  <c r="AJ18" i="3" s="1"/>
  <c r="AH19" i="3"/>
  <c r="AJ19" i="3" s="1"/>
  <c r="AH20" i="3"/>
  <c r="AJ20" i="3" s="1"/>
  <c r="AH21" i="3"/>
  <c r="AJ21" i="3" s="1"/>
  <c r="AH22" i="3"/>
  <c r="AJ22" i="3" s="1"/>
  <c r="AI9" i="3"/>
  <c r="AH9" i="3"/>
  <c r="AJ9" i="3" s="1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Y9" i="3"/>
  <c r="X9" i="3"/>
  <c r="W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S9" i="3"/>
  <c r="R9" i="3"/>
  <c r="Q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M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9" i="3"/>
  <c r="B3" i="3"/>
  <c r="B2" i="3"/>
  <c r="B4" i="3"/>
  <c r="C19" i="2" l="1"/>
  <c r="B19" i="2"/>
  <c r="C17" i="2"/>
  <c r="D17" i="2"/>
  <c r="E17" i="2"/>
  <c r="F17" i="2"/>
  <c r="B17" i="2"/>
  <c r="C16" i="2"/>
  <c r="D16" i="2"/>
  <c r="E16" i="2"/>
  <c r="F16" i="2"/>
  <c r="B16" i="2"/>
  <c r="C11" i="2"/>
  <c r="D11" i="2"/>
  <c r="E11" i="2"/>
  <c r="F11" i="2"/>
  <c r="G11" i="2"/>
  <c r="H11" i="2"/>
  <c r="B11" i="2"/>
  <c r="C8" i="2"/>
  <c r="D8" i="2"/>
  <c r="E8" i="2"/>
  <c r="F8" i="2"/>
  <c r="G8" i="2"/>
  <c r="H8" i="2"/>
  <c r="B8" i="2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<sst xmlns="http://schemas.openxmlformats.org/spreadsheetml/2006/main" count="87" uniqueCount="50">
  <si>
    <t>Im, дел</t>
  </si>
  <si>
    <t>Ia, дел</t>
  </si>
  <si>
    <t>32.5</t>
  </si>
  <si>
    <t>V=70(72)В</t>
  </si>
  <si>
    <t>V=80В</t>
  </si>
  <si>
    <t>V=90В</t>
  </si>
  <si>
    <t>V=100В</t>
  </si>
  <si>
    <t>V=110В</t>
  </si>
  <si>
    <t>Φ_0, мВб</t>
  </si>
  <si>
    <t>Φ, мВб</t>
  </si>
  <si>
    <t>SN, м^2</t>
  </si>
  <si>
    <t>B, мТл</t>
  </si>
  <si>
    <t>σB, мТл</t>
  </si>
  <si>
    <t>σΔΦ, мВб</t>
  </si>
  <si>
    <t>σΦ(1%), мВб</t>
  </si>
  <si>
    <r>
      <rPr>
        <b/>
        <i/>
        <sz val="11"/>
        <color theme="1"/>
        <rFont val="Calibri"/>
        <family val="2"/>
        <charset val="204"/>
      </rPr>
      <t>Δ</t>
    </r>
    <r>
      <rPr>
        <b/>
        <i/>
        <sz val="11"/>
        <color theme="1"/>
        <rFont val="Calibri"/>
        <family val="2"/>
        <charset val="204"/>
        <scheme val="minor"/>
      </rPr>
      <t>Φ, мВб</t>
    </r>
  </si>
  <si>
    <t>I, А</t>
  </si>
  <si>
    <t>n</t>
  </si>
  <si>
    <t>Iф, А</t>
  </si>
  <si>
    <t>Bф, мТл</t>
  </si>
  <si>
    <t>B = kI</t>
  </si>
  <si>
    <t>U, В</t>
  </si>
  <si>
    <t>l, м</t>
  </si>
  <si>
    <t>k, мТл/А</t>
  </si>
  <si>
    <t>σk, мТл/А</t>
  </si>
  <si>
    <t>σBф, мТл</t>
  </si>
  <si>
    <t>k, мТл</t>
  </si>
  <si>
    <t>σk, мТл</t>
  </si>
  <si>
    <t>e/m</t>
  </si>
  <si>
    <t>K, Т/А</t>
  </si>
  <si>
    <r>
      <t>r</t>
    </r>
    <r>
      <rPr>
        <b/>
        <vertAlign val="subscript"/>
        <sz val="11"/>
        <color theme="1"/>
        <rFont val="Calibri"/>
        <family val="2"/>
        <charset val="204"/>
        <scheme val="minor"/>
      </rPr>
      <t>a</t>
    </r>
    <r>
      <rPr>
        <b/>
        <sz val="11"/>
        <color theme="1"/>
        <rFont val="Calibri"/>
        <family val="2"/>
        <charset val="204"/>
        <scheme val="minor"/>
      </rPr>
      <t xml:space="preserve"> , мм</t>
    </r>
  </si>
  <si>
    <t>Iа, А/дел</t>
  </si>
  <si>
    <t>Im, А/дел</t>
  </si>
  <si>
    <t>V=72В</t>
  </si>
  <si>
    <t>Im, мА</t>
  </si>
  <si>
    <t>Ia, мА</t>
  </si>
  <si>
    <t>Bкр = 4,62 мТл</t>
  </si>
  <si>
    <t>Bкр = 4,83 мТл</t>
  </si>
  <si>
    <t>Bкр = 5,11 мТл</t>
  </si>
  <si>
    <t>Bкр = 5,46 мТл</t>
  </si>
  <si>
    <t>Bкр = 5,67 мТл</t>
  </si>
  <si>
    <r>
      <t>k, мТл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/В</t>
    </r>
  </si>
  <si>
    <t>σIm, мА</t>
  </si>
  <si>
    <t>σIa, мА</t>
  </si>
  <si>
    <t>пол цены дел</t>
  </si>
  <si>
    <r>
      <t>B</t>
    </r>
    <r>
      <rPr>
        <b/>
        <vertAlign val="subscript"/>
        <sz val="11"/>
        <color theme="1"/>
        <rFont val="Calibri"/>
        <family val="2"/>
        <charset val="204"/>
        <scheme val="minor"/>
      </rPr>
      <t>кр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, мТл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</si>
  <si>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B</t>
    </r>
    <r>
      <rPr>
        <b/>
        <vertAlign val="subscript"/>
        <sz val="11"/>
        <color theme="1"/>
        <rFont val="Calibri"/>
        <family val="2"/>
        <charset val="204"/>
        <scheme val="minor"/>
      </rPr>
      <t>кр</t>
    </r>
    <r>
      <rPr>
        <b/>
        <sz val="11"/>
        <color theme="1"/>
        <rFont val="Calibri"/>
        <family val="2"/>
        <charset val="204"/>
        <scheme val="minor"/>
      </rPr>
      <t>, мТл</t>
    </r>
  </si>
  <si>
    <r>
      <t>U</t>
    </r>
    <r>
      <rPr>
        <b/>
        <vertAlign val="subscript"/>
        <sz val="11"/>
        <color theme="1"/>
        <rFont val="Calibri"/>
        <family val="2"/>
        <charset val="204"/>
        <scheme val="minor"/>
      </rPr>
      <t>а</t>
    </r>
    <r>
      <rPr>
        <b/>
        <sz val="11"/>
        <color theme="1"/>
        <rFont val="Calibri"/>
        <family val="2"/>
        <charset val="204"/>
        <scheme val="minor"/>
      </rPr>
      <t>, В</t>
    </r>
  </si>
  <si>
    <r>
      <t>σU</t>
    </r>
    <r>
      <rPr>
        <b/>
        <vertAlign val="superscript"/>
        <sz val="11"/>
        <color theme="1"/>
        <rFont val="Calibri"/>
        <family val="2"/>
        <charset val="204"/>
        <scheme val="minor"/>
      </rPr>
      <t>а</t>
    </r>
    <r>
      <rPr>
        <b/>
        <sz val="11"/>
        <color theme="1"/>
        <rFont val="Calibri"/>
        <family val="2"/>
        <charset val="204"/>
        <scheme val="minor"/>
      </rPr>
      <t>, В</t>
    </r>
  </si>
  <si>
    <r>
      <t>σB</t>
    </r>
    <r>
      <rPr>
        <b/>
        <vertAlign val="subscript"/>
        <sz val="11"/>
        <color theme="1"/>
        <rFont val="Calibri"/>
        <family val="2"/>
        <charset val="204"/>
        <scheme val="minor"/>
      </rPr>
      <t>кр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, мТл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</si>
</sst>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0" fillId="0" borderId="1" xfId="0" applyBorder="1"/>
    <xf numFmtId="0" fontId="3" fillId="2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3" fillId="2" borderId="0" xfId="0" applyFont="1" applyFill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3" fillId="4" borderId="0" xfId="0" applyFont="1" applyFill="1" applyBorder="1"/>
    <xf numFmtId="0" fontId="3" fillId="5" borderId="1" xfId="0" applyFont="1" applyFill="1" applyBorder="1"/>
    <xf numFmtId="0" fontId="3" fillId="5" borderId="0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6" xfId="0" applyBorder="1"/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0" borderId="13" xfId="0" applyBorder="1"/>
    <xf numFmtId="0" fontId="1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108486439195104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Магнетрон!$D$29:$D$33</c:f>
              <c:numCache>
                <c:formatCode>General</c:formatCode>
                <c:ptCount val="5"/>
                <c:pt idx="0">
                  <c:v>72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</c:numCache>
            </c:numRef>
          </c:xVal>
          <c:yVal>
            <c:numRef>
              <c:f>Магнетрон!$E$29:$E$33</c:f>
              <c:numCache>
                <c:formatCode>General</c:formatCode>
                <c:ptCount val="5"/>
                <c:pt idx="0">
                  <c:v>21.3444</c:v>
                </c:pt>
                <c:pt idx="1">
                  <c:v>23.328900000000001</c:v>
                </c:pt>
                <c:pt idx="2">
                  <c:v>26.112100000000002</c:v>
                </c:pt>
                <c:pt idx="3">
                  <c:v>29.811599999999999</c:v>
                </c:pt>
                <c:pt idx="4">
                  <c:v>32.148899999999998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8-4F98-899C-91335DDF7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94752"/>
        <c:axId val="633896144"/>
      </c:scatterChart>
      <c:valAx>
        <c:axId val="6396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896144"/>
        <c:crosses val="autoZero"/>
        <c:crossBetween val="midCat"/>
      </c:valAx>
      <c:valAx>
        <c:axId val="6338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69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45121779132446"/>
          <c:y val="8.6071987480438178E-2"/>
          <c:w val="0.7502441227104677"/>
          <c:h val="0.732407920840880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Магнетрон!$G$9:$G$24</c:f>
              <c:numCache>
                <c:formatCode>General</c:formatCode>
                <c:ptCount val="16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3.5000000000000004</c:v>
                </c:pt>
                <c:pt idx="6">
                  <c:v>4.2</c:v>
                </c:pt>
                <c:pt idx="7">
                  <c:v>4.3400000000000007</c:v>
                </c:pt>
                <c:pt idx="8">
                  <c:v>4.4800000000000004</c:v>
                </c:pt>
                <c:pt idx="9">
                  <c:v>4.5500000000000007</c:v>
                </c:pt>
                <c:pt idx="10">
                  <c:v>4.62</c:v>
                </c:pt>
                <c:pt idx="11">
                  <c:v>4.6900000000000004</c:v>
                </c:pt>
                <c:pt idx="12">
                  <c:v>4.7600000000000007</c:v>
                </c:pt>
                <c:pt idx="13">
                  <c:v>4.9000000000000004</c:v>
                </c:pt>
                <c:pt idx="14">
                  <c:v>5.0400000000000018</c:v>
                </c:pt>
                <c:pt idx="15">
                  <c:v>5.1800000000000006</c:v>
                </c:pt>
              </c:numCache>
            </c:numRef>
          </c:xVal>
          <c:yVal>
            <c:numRef>
              <c:f>Магнетрон!$F$9:$F$24</c:f>
              <c:numCache>
                <c:formatCode>General</c:formatCode>
                <c:ptCount val="16"/>
                <c:pt idx="0">
                  <c:v>240</c:v>
                </c:pt>
                <c:pt idx="1">
                  <c:v>236.00000000000003</c:v>
                </c:pt>
                <c:pt idx="2">
                  <c:v>236.00000000000003</c:v>
                </c:pt>
                <c:pt idx="3">
                  <c:v>236.00000000000003</c:v>
                </c:pt>
                <c:pt idx="4">
                  <c:v>232</c:v>
                </c:pt>
                <c:pt idx="5">
                  <c:v>234</c:v>
                </c:pt>
                <c:pt idx="6">
                  <c:v>228</c:v>
                </c:pt>
                <c:pt idx="7">
                  <c:v>220</c:v>
                </c:pt>
                <c:pt idx="8">
                  <c:v>218</c:v>
                </c:pt>
                <c:pt idx="9">
                  <c:v>206.00000000000003</c:v>
                </c:pt>
                <c:pt idx="10">
                  <c:v>178</c:v>
                </c:pt>
                <c:pt idx="11">
                  <c:v>68</c:v>
                </c:pt>
                <c:pt idx="12">
                  <c:v>38</c:v>
                </c:pt>
                <c:pt idx="13">
                  <c:v>20</c:v>
                </c:pt>
                <c:pt idx="14">
                  <c:v>12</c:v>
                </c:pt>
                <c:pt idx="1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3-4FB4-B41F-B00433013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73152"/>
        <c:axId val="372567920"/>
      </c:scatterChart>
      <c:valAx>
        <c:axId val="6396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567920"/>
        <c:crosses val="autoZero"/>
        <c:crossBetween val="midCat"/>
      </c:valAx>
      <c:valAx>
        <c:axId val="3725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67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Магнетрон!$M$9:$M$23</c:f>
              <c:numCache>
                <c:formatCode>General</c:formatCode>
                <c:ptCount val="15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3.5000000000000004</c:v>
                </c:pt>
                <c:pt idx="6">
                  <c:v>4.2</c:v>
                </c:pt>
                <c:pt idx="7">
                  <c:v>4.3400000000000007</c:v>
                </c:pt>
                <c:pt idx="8">
                  <c:v>4.4800000000000004</c:v>
                </c:pt>
                <c:pt idx="9">
                  <c:v>4.62</c:v>
                </c:pt>
                <c:pt idx="10">
                  <c:v>4.7600000000000007</c:v>
                </c:pt>
                <c:pt idx="11">
                  <c:v>4.83</c:v>
                </c:pt>
                <c:pt idx="12">
                  <c:v>4.9000000000000004</c:v>
                </c:pt>
                <c:pt idx="13">
                  <c:v>5.0400000000000018</c:v>
                </c:pt>
                <c:pt idx="14">
                  <c:v>5.1800000000000006</c:v>
                </c:pt>
              </c:numCache>
            </c:numRef>
          </c:xVal>
          <c:yVal>
            <c:numRef>
              <c:f>Магнетрон!$L$9:$L$23</c:f>
              <c:numCache>
                <c:formatCode>General</c:formatCode>
                <c:ptCount val="15"/>
                <c:pt idx="0">
                  <c:v>232</c:v>
                </c:pt>
                <c:pt idx="1">
                  <c:v>238.00000000000003</c:v>
                </c:pt>
                <c:pt idx="2">
                  <c:v>238.00000000000003</c:v>
                </c:pt>
                <c:pt idx="3">
                  <c:v>238.00000000000003</c:v>
                </c:pt>
                <c:pt idx="4">
                  <c:v>240</c:v>
                </c:pt>
                <c:pt idx="5">
                  <c:v>242</c:v>
                </c:pt>
                <c:pt idx="6">
                  <c:v>240</c:v>
                </c:pt>
                <c:pt idx="7">
                  <c:v>236.00000000000003</c:v>
                </c:pt>
                <c:pt idx="8">
                  <c:v>238.00000000000003</c:v>
                </c:pt>
                <c:pt idx="9">
                  <c:v>246</c:v>
                </c:pt>
                <c:pt idx="10">
                  <c:v>228</c:v>
                </c:pt>
                <c:pt idx="11">
                  <c:v>132</c:v>
                </c:pt>
                <c:pt idx="12">
                  <c:v>54</c:v>
                </c:pt>
                <c:pt idx="13">
                  <c:v>30</c:v>
                </c:pt>
                <c:pt idx="1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A-4FBA-86C5-A0EBC227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67232"/>
        <c:axId val="372563344"/>
      </c:scatterChart>
      <c:valAx>
        <c:axId val="8716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563344"/>
        <c:crosses val="autoZero"/>
        <c:crossBetween val="midCat"/>
      </c:valAx>
      <c:valAx>
        <c:axId val="3725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16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Магнетрон!$S$9:$S$22</c:f>
              <c:numCache>
                <c:formatCode>General</c:formatCode>
                <c:ptCount val="14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3.5000000000000004</c:v>
                </c:pt>
                <c:pt idx="6">
                  <c:v>4.2</c:v>
                </c:pt>
                <c:pt idx="7">
                  <c:v>4.9000000000000004</c:v>
                </c:pt>
                <c:pt idx="8">
                  <c:v>5.0400000000000018</c:v>
                </c:pt>
                <c:pt idx="9">
                  <c:v>5.1100000000000003</c:v>
                </c:pt>
                <c:pt idx="10">
                  <c:v>5.1800000000000006</c:v>
                </c:pt>
                <c:pt idx="11">
                  <c:v>5.32</c:v>
                </c:pt>
                <c:pt idx="12">
                  <c:v>5.4600000000000009</c:v>
                </c:pt>
                <c:pt idx="13">
                  <c:v>5.6000000000000005</c:v>
                </c:pt>
              </c:numCache>
            </c:numRef>
          </c:xVal>
          <c:yVal>
            <c:numRef>
              <c:f>Магнетрон!$R$9:$R$22</c:f>
              <c:numCache>
                <c:formatCode>General</c:formatCode>
                <c:ptCount val="14"/>
                <c:pt idx="0">
                  <c:v>250</c:v>
                </c:pt>
                <c:pt idx="1">
                  <c:v>246</c:v>
                </c:pt>
                <c:pt idx="2">
                  <c:v>246</c:v>
                </c:pt>
                <c:pt idx="3">
                  <c:v>244</c:v>
                </c:pt>
                <c:pt idx="4">
                  <c:v>242</c:v>
                </c:pt>
                <c:pt idx="5">
                  <c:v>242</c:v>
                </c:pt>
                <c:pt idx="6">
                  <c:v>242</c:v>
                </c:pt>
                <c:pt idx="7">
                  <c:v>240</c:v>
                </c:pt>
                <c:pt idx="8">
                  <c:v>238.00000000000003</c:v>
                </c:pt>
                <c:pt idx="9">
                  <c:v>208.00000000000003</c:v>
                </c:pt>
                <c:pt idx="10">
                  <c:v>96</c:v>
                </c:pt>
                <c:pt idx="11">
                  <c:v>36.000000000000007</c:v>
                </c:pt>
                <c:pt idx="12">
                  <c:v>22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F-45AA-B461-ADD6EECFA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17216"/>
        <c:axId val="869942624"/>
      </c:scatterChart>
      <c:valAx>
        <c:axId val="4983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942624"/>
        <c:crosses val="autoZero"/>
        <c:crossBetween val="midCat"/>
      </c:valAx>
      <c:valAx>
        <c:axId val="8699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31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Магнетрон!$Y$9:$Y$24</c:f>
              <c:numCache>
                <c:formatCode>General</c:formatCode>
                <c:ptCount val="16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3.5000000000000004</c:v>
                </c:pt>
                <c:pt idx="6">
                  <c:v>4.2</c:v>
                </c:pt>
                <c:pt idx="7">
                  <c:v>4.7600000000000007</c:v>
                </c:pt>
                <c:pt idx="8">
                  <c:v>4.9000000000000004</c:v>
                </c:pt>
                <c:pt idx="9">
                  <c:v>5.0400000000000018</c:v>
                </c:pt>
                <c:pt idx="10">
                  <c:v>5.1800000000000006</c:v>
                </c:pt>
                <c:pt idx="11">
                  <c:v>5.32</c:v>
                </c:pt>
                <c:pt idx="12">
                  <c:v>5.4600000000000009</c:v>
                </c:pt>
                <c:pt idx="13">
                  <c:v>5.6000000000000005</c:v>
                </c:pt>
                <c:pt idx="14">
                  <c:v>5.74</c:v>
                </c:pt>
                <c:pt idx="15">
                  <c:v>5.8800000000000008</c:v>
                </c:pt>
              </c:numCache>
            </c:numRef>
          </c:xVal>
          <c:yVal>
            <c:numRef>
              <c:f>Магнетрон!$X$9:$X$24</c:f>
              <c:numCache>
                <c:formatCode>General</c:formatCode>
                <c:ptCount val="16"/>
                <c:pt idx="0">
                  <c:v>244</c:v>
                </c:pt>
                <c:pt idx="1">
                  <c:v>244</c:v>
                </c:pt>
                <c:pt idx="2">
                  <c:v>242</c:v>
                </c:pt>
                <c:pt idx="3">
                  <c:v>240</c:v>
                </c:pt>
                <c:pt idx="4">
                  <c:v>240</c:v>
                </c:pt>
                <c:pt idx="5">
                  <c:v>242</c:v>
                </c:pt>
                <c:pt idx="6">
                  <c:v>242</c:v>
                </c:pt>
                <c:pt idx="7">
                  <c:v>240</c:v>
                </c:pt>
                <c:pt idx="8">
                  <c:v>240</c:v>
                </c:pt>
                <c:pt idx="9">
                  <c:v>234</c:v>
                </c:pt>
                <c:pt idx="10">
                  <c:v>244</c:v>
                </c:pt>
                <c:pt idx="11">
                  <c:v>236.00000000000003</c:v>
                </c:pt>
                <c:pt idx="12">
                  <c:v>144.00000000000003</c:v>
                </c:pt>
                <c:pt idx="13">
                  <c:v>54</c:v>
                </c:pt>
                <c:pt idx="14">
                  <c:v>26.000000000000004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7-4C51-AEDE-DC7D05523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72032"/>
        <c:axId val="869965088"/>
      </c:scatterChart>
      <c:valAx>
        <c:axId val="8716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965088"/>
        <c:crosses val="autoZero"/>
        <c:crossBetween val="midCat"/>
      </c:valAx>
      <c:valAx>
        <c:axId val="8699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16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Магнетрон!$AJ$9:$AJ$22</c:f>
              <c:numCache>
                <c:formatCode>General</c:formatCode>
                <c:ptCount val="14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3.5000000000000004</c:v>
                </c:pt>
                <c:pt idx="6">
                  <c:v>4.2</c:v>
                </c:pt>
                <c:pt idx="7">
                  <c:v>4.9000000000000004</c:v>
                </c:pt>
                <c:pt idx="8">
                  <c:v>5.6000000000000005</c:v>
                </c:pt>
                <c:pt idx="9">
                  <c:v>5.6700000000000008</c:v>
                </c:pt>
                <c:pt idx="10">
                  <c:v>5.74</c:v>
                </c:pt>
                <c:pt idx="11">
                  <c:v>5.8800000000000008</c:v>
                </c:pt>
                <c:pt idx="12">
                  <c:v>6.0200000000000005</c:v>
                </c:pt>
                <c:pt idx="13">
                  <c:v>6.16</c:v>
                </c:pt>
              </c:numCache>
            </c:numRef>
          </c:xVal>
          <c:yVal>
            <c:numRef>
              <c:f>Магнетрон!$AI$9:$AI$22</c:f>
              <c:numCache>
                <c:formatCode>General</c:formatCode>
                <c:ptCount val="14"/>
                <c:pt idx="0">
                  <c:v>246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242</c:v>
                </c:pt>
                <c:pt idx="6">
                  <c:v>244</c:v>
                </c:pt>
                <c:pt idx="7">
                  <c:v>242</c:v>
                </c:pt>
                <c:pt idx="8">
                  <c:v>228</c:v>
                </c:pt>
                <c:pt idx="9">
                  <c:v>140</c:v>
                </c:pt>
                <c:pt idx="10">
                  <c:v>98</c:v>
                </c:pt>
                <c:pt idx="11">
                  <c:v>46</c:v>
                </c:pt>
                <c:pt idx="12">
                  <c:v>24</c:v>
                </c:pt>
                <c:pt idx="1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7-458C-AD89-02B155664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68032"/>
        <c:axId val="869971744"/>
      </c:scatterChart>
      <c:valAx>
        <c:axId val="8716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971744"/>
        <c:crosses val="autoZero"/>
        <c:crossBetween val="midCat"/>
      </c:valAx>
      <c:valAx>
        <c:axId val="8699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16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38</xdr:row>
      <xdr:rowOff>22860</xdr:rowOff>
    </xdr:from>
    <xdr:to>
      <xdr:col>6</xdr:col>
      <xdr:colOff>495300</xdr:colOff>
      <xdr:row>49</xdr:row>
      <xdr:rowOff>60960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51ACC9D-143A-40EC-8585-855DC83FF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144780</xdr:colOff>
      <xdr:row>14</xdr:row>
      <xdr:rowOff>114300</xdr:rowOff>
    </xdr:from>
    <xdr:to>
      <xdr:col>2</xdr:col>
      <xdr:colOff>190500</xdr:colOff>
      <xdr:row>20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68860ED-CF65-460F-A2F6-284E56E5F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</xdr:colOff>
      <xdr:row>25</xdr:row>
      <xdr:rowOff>99060</xdr:rowOff>
    </xdr:from>
    <xdr:to>
      <xdr:col>12</xdr:col>
      <xdr:colOff>388620</xdr:colOff>
      <xdr:row>36</xdr:row>
      <xdr:rowOff>76200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96EB58A-1F79-4A67-BFCA-8A3425EAB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297180</xdr:colOff>
      <xdr:row>25</xdr:row>
      <xdr:rowOff>45720</xdr:rowOff>
    </xdr:from>
    <xdr:to>
      <xdr:col>19</xdr:col>
      <xdr:colOff>243840</xdr:colOff>
      <xdr:row>38</xdr:row>
      <xdr:rowOff>38100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7490796-990F-4648-97A4-11A97C77D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441960</xdr:colOff>
      <xdr:row>26</xdr:row>
      <xdr:rowOff>137160</xdr:rowOff>
    </xdr:from>
    <xdr:to>
      <xdr:col>25</xdr:col>
      <xdr:colOff>571500</xdr:colOff>
      <xdr:row>39</xdr:row>
      <xdr:rowOff>175260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0EA8406-800E-4AE7-B783-315665A3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7620</xdr:colOff>
      <xdr:row>25</xdr:row>
      <xdr:rowOff>7620</xdr:rowOff>
    </xdr:from>
    <xdr:to>
      <xdr:col>31</xdr:col>
      <xdr:colOff>45720</xdr:colOff>
      <xdr:row>35</xdr:row>
      <xdr:rowOff>121920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F02734F-BE64-4766-94C6-A661C2591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3AAD-DAFA-40C0-905E-C917FBC78A13}">
  <dimension ref="A1:O27"/>
  <sheetViews>
    <sheetView workbookViewId="0">
      <selection activeCell="O12" sqref="O12:O25"/>
    </sheetView>
  </sheetViews>
  <sheetFormatPr defaultRowHeight="14.4" x14ac:dyDescent="0.3"/>
  <sheetData>
    <row r="1" spans="1:15" x14ac:dyDescent="0.3">
      <c r="A1">
        <v>0.7</v>
      </c>
      <c r="B1">
        <v>1.4</v>
      </c>
      <c r="C1">
        <v>2.1</v>
      </c>
      <c r="D1">
        <v>2.8</v>
      </c>
      <c r="E1">
        <v>3.5</v>
      </c>
      <c r="F1">
        <v>4.2</v>
      </c>
      <c r="G1">
        <v>4.9000000000000004</v>
      </c>
    </row>
    <row r="2" spans="1:15" x14ac:dyDescent="0.3">
      <c r="A2">
        <v>2</v>
      </c>
      <c r="B2">
        <v>3</v>
      </c>
      <c r="C2">
        <v>3</v>
      </c>
      <c r="D2">
        <v>4</v>
      </c>
      <c r="E2">
        <v>5</v>
      </c>
      <c r="F2">
        <v>6</v>
      </c>
      <c r="G2">
        <v>7</v>
      </c>
    </row>
    <row r="3" spans="1:15" x14ac:dyDescent="0.3">
      <c r="A3">
        <v>1.3</v>
      </c>
      <c r="B3">
        <v>1.55</v>
      </c>
      <c r="C3">
        <v>0.85</v>
      </c>
      <c r="D3">
        <v>1.2</v>
      </c>
      <c r="E3">
        <v>1.35</v>
      </c>
      <c r="F3">
        <v>1.65</v>
      </c>
      <c r="G3">
        <v>1.85</v>
      </c>
    </row>
    <row r="4" spans="1:15" x14ac:dyDescent="0.3">
      <c r="A4">
        <f>$A2-$A3</f>
        <v>0.7</v>
      </c>
      <c r="B4">
        <f t="shared" ref="B4:G4" si="0">B2-B3</f>
        <v>1.45</v>
      </c>
      <c r="C4">
        <f t="shared" si="0"/>
        <v>2.15</v>
      </c>
      <c r="D4">
        <f t="shared" si="0"/>
        <v>2.8</v>
      </c>
      <c r="E4">
        <f t="shared" si="0"/>
        <v>3.65</v>
      </c>
      <c r="F4">
        <f t="shared" si="0"/>
        <v>4.3499999999999996</v>
      </c>
      <c r="G4">
        <f t="shared" si="0"/>
        <v>5.15</v>
      </c>
    </row>
    <row r="6" spans="1:15" x14ac:dyDescent="0.3">
      <c r="A6">
        <v>0.7</v>
      </c>
      <c r="B6">
        <v>1.4</v>
      </c>
      <c r="C6">
        <v>2.1</v>
      </c>
      <c r="D6">
        <v>2.8</v>
      </c>
      <c r="E6">
        <v>3.5</v>
      </c>
      <c r="F6">
        <v>4.2</v>
      </c>
      <c r="G6">
        <v>4.9000000000000004</v>
      </c>
    </row>
    <row r="7" spans="1:15" x14ac:dyDescent="0.3">
      <c r="A7">
        <v>0.7</v>
      </c>
      <c r="B7">
        <v>1.45</v>
      </c>
      <c r="C7">
        <v>2.15</v>
      </c>
      <c r="D7">
        <v>2.8</v>
      </c>
      <c r="E7">
        <v>3.65</v>
      </c>
      <c r="F7">
        <v>4.3499999999999996</v>
      </c>
      <c r="G7">
        <v>5.15</v>
      </c>
    </row>
    <row r="10" spans="1:15" x14ac:dyDescent="0.3">
      <c r="A10" s="16" t="s">
        <v>3</v>
      </c>
      <c r="B10" s="16"/>
      <c r="D10" s="16" t="s">
        <v>4</v>
      </c>
      <c r="E10" s="16"/>
      <c r="H10" s="16" t="s">
        <v>5</v>
      </c>
      <c r="I10" s="16"/>
      <c r="K10" s="16" t="s">
        <v>6</v>
      </c>
      <c r="L10" s="16"/>
      <c r="N10" s="16" t="s">
        <v>7</v>
      </c>
      <c r="O10" s="16"/>
    </row>
    <row r="11" spans="1:15" x14ac:dyDescent="0.3">
      <c r="A11" t="s">
        <v>0</v>
      </c>
      <c r="B11" t="s">
        <v>1</v>
      </c>
      <c r="D11" t="s">
        <v>0</v>
      </c>
      <c r="E11" t="s">
        <v>1</v>
      </c>
      <c r="H11" t="s">
        <v>0</v>
      </c>
      <c r="I11" t="s">
        <v>1</v>
      </c>
      <c r="K11" t="s">
        <v>0</v>
      </c>
      <c r="L11" t="s">
        <v>1</v>
      </c>
      <c r="N11" t="s">
        <v>0</v>
      </c>
      <c r="O11" t="s">
        <v>1</v>
      </c>
    </row>
    <row r="12" spans="1:15" x14ac:dyDescent="0.3">
      <c r="A12">
        <v>0</v>
      </c>
      <c r="B12">
        <v>120</v>
      </c>
      <c r="D12">
        <v>0</v>
      </c>
      <c r="E12">
        <v>116</v>
      </c>
      <c r="H12">
        <v>0</v>
      </c>
      <c r="I12">
        <v>125</v>
      </c>
      <c r="K12">
        <v>0</v>
      </c>
      <c r="L12">
        <v>122</v>
      </c>
      <c r="N12">
        <v>0</v>
      </c>
      <c r="O12">
        <v>123</v>
      </c>
    </row>
    <row r="13" spans="1:15" x14ac:dyDescent="0.3">
      <c r="A13">
        <v>5</v>
      </c>
      <c r="B13">
        <v>118</v>
      </c>
      <c r="D13">
        <v>5</v>
      </c>
      <c r="E13">
        <v>119</v>
      </c>
      <c r="H13">
        <v>5</v>
      </c>
      <c r="I13">
        <v>123</v>
      </c>
      <c r="K13">
        <v>5</v>
      </c>
      <c r="L13">
        <v>122</v>
      </c>
      <c r="N13">
        <v>5</v>
      </c>
      <c r="O13">
        <v>121</v>
      </c>
    </row>
    <row r="14" spans="1:15" x14ac:dyDescent="0.3">
      <c r="A14">
        <v>10</v>
      </c>
      <c r="B14">
        <v>118</v>
      </c>
      <c r="D14">
        <v>10</v>
      </c>
      <c r="E14">
        <v>119</v>
      </c>
      <c r="H14">
        <v>10</v>
      </c>
      <c r="I14">
        <v>123</v>
      </c>
      <c r="K14">
        <v>10</v>
      </c>
      <c r="L14">
        <v>121</v>
      </c>
      <c r="N14">
        <v>10</v>
      </c>
      <c r="O14">
        <v>121</v>
      </c>
    </row>
    <row r="15" spans="1:15" x14ac:dyDescent="0.3">
      <c r="A15">
        <v>15</v>
      </c>
      <c r="B15">
        <v>118</v>
      </c>
      <c r="D15">
        <v>15</v>
      </c>
      <c r="E15">
        <v>119</v>
      </c>
      <c r="H15">
        <v>15</v>
      </c>
      <c r="I15">
        <v>122</v>
      </c>
      <c r="K15">
        <v>15</v>
      </c>
      <c r="L15">
        <v>120</v>
      </c>
      <c r="N15">
        <v>15</v>
      </c>
      <c r="O15">
        <v>121</v>
      </c>
    </row>
    <row r="16" spans="1:15" x14ac:dyDescent="0.3">
      <c r="A16">
        <v>20</v>
      </c>
      <c r="B16">
        <v>116</v>
      </c>
      <c r="D16">
        <v>20</v>
      </c>
      <c r="E16">
        <v>120</v>
      </c>
      <c r="H16">
        <v>20</v>
      </c>
      <c r="I16">
        <v>121</v>
      </c>
      <c r="K16">
        <v>20</v>
      </c>
      <c r="L16">
        <v>120</v>
      </c>
      <c r="N16">
        <v>20</v>
      </c>
      <c r="O16">
        <v>121</v>
      </c>
    </row>
    <row r="17" spans="1:15" x14ac:dyDescent="0.3">
      <c r="A17">
        <v>25</v>
      </c>
      <c r="B17">
        <v>117</v>
      </c>
      <c r="D17">
        <v>25</v>
      </c>
      <c r="E17">
        <v>121</v>
      </c>
      <c r="H17">
        <v>25</v>
      </c>
      <c r="I17">
        <v>121</v>
      </c>
      <c r="K17">
        <v>25</v>
      </c>
      <c r="L17">
        <v>121</v>
      </c>
      <c r="N17">
        <v>25</v>
      </c>
      <c r="O17">
        <v>121</v>
      </c>
    </row>
    <row r="18" spans="1:15" x14ac:dyDescent="0.3">
      <c r="A18">
        <v>30</v>
      </c>
      <c r="B18">
        <v>114</v>
      </c>
      <c r="D18">
        <v>30</v>
      </c>
      <c r="E18">
        <v>120</v>
      </c>
      <c r="H18">
        <v>30</v>
      </c>
      <c r="I18">
        <v>121</v>
      </c>
      <c r="K18">
        <v>30</v>
      </c>
      <c r="L18">
        <v>121</v>
      </c>
      <c r="N18">
        <v>30</v>
      </c>
      <c r="O18">
        <v>122</v>
      </c>
    </row>
    <row r="19" spans="1:15" x14ac:dyDescent="0.3">
      <c r="A19">
        <v>31</v>
      </c>
      <c r="B19">
        <v>110</v>
      </c>
      <c r="D19">
        <v>31</v>
      </c>
      <c r="E19">
        <v>118</v>
      </c>
      <c r="H19">
        <v>35</v>
      </c>
      <c r="I19">
        <v>120</v>
      </c>
      <c r="K19">
        <v>34</v>
      </c>
      <c r="L19">
        <v>120</v>
      </c>
      <c r="N19">
        <v>35</v>
      </c>
      <c r="O19">
        <v>121</v>
      </c>
    </row>
    <row r="20" spans="1:15" x14ac:dyDescent="0.3">
      <c r="A20">
        <v>32</v>
      </c>
      <c r="B20">
        <v>109</v>
      </c>
      <c r="D20">
        <v>32</v>
      </c>
      <c r="E20">
        <v>119</v>
      </c>
      <c r="H20">
        <v>36</v>
      </c>
      <c r="I20">
        <v>119</v>
      </c>
      <c r="K20">
        <v>35</v>
      </c>
      <c r="L20">
        <v>120</v>
      </c>
      <c r="N20">
        <v>40</v>
      </c>
      <c r="O20">
        <v>114</v>
      </c>
    </row>
    <row r="21" spans="1:15" x14ac:dyDescent="0.3">
      <c r="A21" t="s">
        <v>2</v>
      </c>
      <c r="B21">
        <v>103</v>
      </c>
      <c r="D21">
        <v>33</v>
      </c>
      <c r="E21">
        <v>123</v>
      </c>
      <c r="H21">
        <v>36.5</v>
      </c>
      <c r="I21">
        <v>104</v>
      </c>
      <c r="K21">
        <v>36</v>
      </c>
      <c r="L21">
        <v>117</v>
      </c>
      <c r="N21">
        <v>40.5</v>
      </c>
      <c r="O21">
        <v>70</v>
      </c>
    </row>
    <row r="22" spans="1:15" x14ac:dyDescent="0.3">
      <c r="A22">
        <v>33</v>
      </c>
      <c r="B22">
        <v>89</v>
      </c>
      <c r="D22">
        <v>34</v>
      </c>
      <c r="E22">
        <v>114</v>
      </c>
      <c r="H22">
        <v>37</v>
      </c>
      <c r="I22">
        <v>48</v>
      </c>
      <c r="K22">
        <v>37</v>
      </c>
      <c r="L22">
        <v>122</v>
      </c>
      <c r="N22">
        <v>41</v>
      </c>
      <c r="O22">
        <v>49</v>
      </c>
    </row>
    <row r="23" spans="1:15" x14ac:dyDescent="0.3">
      <c r="A23">
        <v>33.5</v>
      </c>
      <c r="B23">
        <v>34</v>
      </c>
      <c r="D23">
        <v>34.5</v>
      </c>
      <c r="E23">
        <v>66</v>
      </c>
      <c r="H23">
        <v>38</v>
      </c>
      <c r="I23">
        <v>18</v>
      </c>
      <c r="K23">
        <v>38</v>
      </c>
      <c r="L23">
        <v>118</v>
      </c>
      <c r="N23">
        <v>42</v>
      </c>
      <c r="O23">
        <v>23</v>
      </c>
    </row>
    <row r="24" spans="1:15" x14ac:dyDescent="0.3">
      <c r="A24">
        <v>34</v>
      </c>
      <c r="B24">
        <v>19</v>
      </c>
      <c r="D24">
        <v>35</v>
      </c>
      <c r="E24">
        <v>27</v>
      </c>
      <c r="H24">
        <v>39</v>
      </c>
      <c r="I24">
        <v>11</v>
      </c>
      <c r="K24">
        <v>39</v>
      </c>
      <c r="L24">
        <v>72</v>
      </c>
      <c r="N24">
        <v>43</v>
      </c>
      <c r="O24">
        <v>12</v>
      </c>
    </row>
    <row r="25" spans="1:15" x14ac:dyDescent="0.3">
      <c r="A25">
        <v>35</v>
      </c>
      <c r="B25">
        <v>10</v>
      </c>
      <c r="D25">
        <v>36</v>
      </c>
      <c r="E25">
        <v>15</v>
      </c>
      <c r="H25">
        <v>40</v>
      </c>
      <c r="I25">
        <v>7</v>
      </c>
      <c r="K25">
        <v>40</v>
      </c>
      <c r="L25">
        <v>27</v>
      </c>
      <c r="N25">
        <v>44</v>
      </c>
      <c r="O25">
        <v>8</v>
      </c>
    </row>
    <row r="26" spans="1:15" x14ac:dyDescent="0.3">
      <c r="A26">
        <v>36</v>
      </c>
      <c r="B26">
        <v>6</v>
      </c>
      <c r="D26">
        <v>37</v>
      </c>
      <c r="E26">
        <v>8</v>
      </c>
      <c r="K26">
        <v>41</v>
      </c>
      <c r="L26">
        <v>13</v>
      </c>
    </row>
    <row r="27" spans="1:15" x14ac:dyDescent="0.3">
      <c r="A27">
        <v>37</v>
      </c>
      <c r="B27">
        <v>4</v>
      </c>
      <c r="K27">
        <v>42</v>
      </c>
      <c r="L27">
        <v>8</v>
      </c>
    </row>
  </sheetData>
  <mergeCells count="5">
    <mergeCell ref="A10:B10"/>
    <mergeCell ref="D10:E10"/>
    <mergeCell ref="H10:I10"/>
    <mergeCell ref="K10:L10"/>
    <mergeCell ref="N10:O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2EFC-76B5-412B-8C52-2F896099DEAD}">
  <dimension ref="A1:L19"/>
  <sheetViews>
    <sheetView tabSelected="1" workbookViewId="0">
      <selection activeCell="H20" sqref="H20"/>
    </sheetView>
  </sheetViews>
  <sheetFormatPr defaultRowHeight="14.4" x14ac:dyDescent="0.3"/>
  <cols>
    <col min="1" max="1" width="10.88671875" customWidth="1"/>
    <col min="2" max="2" width="11" customWidth="1"/>
    <col min="3" max="3" width="11" bestFit="1" customWidth="1"/>
    <col min="12" max="12" width="9.5546875" customWidth="1"/>
  </cols>
  <sheetData>
    <row r="1" spans="1:12" x14ac:dyDescent="0.3">
      <c r="A1" s="1" t="s">
        <v>10</v>
      </c>
      <c r="B1">
        <v>0.3</v>
      </c>
    </row>
    <row r="2" spans="1:12" x14ac:dyDescent="0.3">
      <c r="A2" s="1" t="s">
        <v>21</v>
      </c>
      <c r="B2">
        <v>780</v>
      </c>
    </row>
    <row r="3" spans="1:12" x14ac:dyDescent="0.3">
      <c r="A3" s="1" t="s">
        <v>22</v>
      </c>
      <c r="B3">
        <v>0.26500000000000001</v>
      </c>
    </row>
    <row r="5" spans="1:12" x14ac:dyDescent="0.3">
      <c r="A5" s="11" t="s">
        <v>14</v>
      </c>
      <c r="B5" s="2">
        <v>0.01</v>
      </c>
      <c r="C5" s="2"/>
      <c r="D5" s="2"/>
      <c r="E5" s="2"/>
      <c r="F5" s="2"/>
      <c r="G5" s="2"/>
      <c r="H5" s="2"/>
      <c r="I5" s="2"/>
    </row>
    <row r="6" spans="1:12" x14ac:dyDescent="0.3">
      <c r="A6" s="11" t="s">
        <v>8</v>
      </c>
      <c r="B6" s="2">
        <v>2</v>
      </c>
      <c r="C6" s="2">
        <v>3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/>
    </row>
    <row r="7" spans="1:12" x14ac:dyDescent="0.3">
      <c r="A7" s="7" t="s">
        <v>9</v>
      </c>
      <c r="B7" s="2">
        <v>1.3</v>
      </c>
      <c r="C7" s="2">
        <v>1.55</v>
      </c>
      <c r="D7" s="2">
        <v>0.85</v>
      </c>
      <c r="E7" s="2">
        <v>1.2</v>
      </c>
      <c r="F7" s="2">
        <v>1.35</v>
      </c>
      <c r="G7" s="2">
        <v>1.65</v>
      </c>
      <c r="H7" s="2">
        <v>1.85</v>
      </c>
      <c r="I7" s="2"/>
      <c r="K7" s="17" t="s">
        <v>20</v>
      </c>
      <c r="L7" s="17"/>
    </row>
    <row r="8" spans="1:12" x14ac:dyDescent="0.3">
      <c r="A8" s="7" t="s">
        <v>15</v>
      </c>
      <c r="B8" s="2">
        <f>B6-B7</f>
        <v>0.7</v>
      </c>
      <c r="C8" s="2">
        <f t="shared" ref="C8:H8" si="0">C6-C7</f>
        <v>1.45</v>
      </c>
      <c r="D8" s="2">
        <f t="shared" si="0"/>
        <v>2.15</v>
      </c>
      <c r="E8" s="2">
        <f t="shared" si="0"/>
        <v>2.8</v>
      </c>
      <c r="F8" s="2">
        <f t="shared" si="0"/>
        <v>3.65</v>
      </c>
      <c r="G8" s="2">
        <f t="shared" si="0"/>
        <v>4.3499999999999996</v>
      </c>
      <c r="H8" s="2">
        <f t="shared" si="0"/>
        <v>5.15</v>
      </c>
      <c r="I8" s="2"/>
      <c r="K8" s="3" t="s">
        <v>23</v>
      </c>
      <c r="L8" s="3" t="s">
        <v>24</v>
      </c>
    </row>
    <row r="9" spans="1:12" x14ac:dyDescent="0.3">
      <c r="A9" s="7" t="s">
        <v>13</v>
      </c>
      <c r="B9" s="2">
        <f>SQRT(2)*B5</f>
        <v>1.4142135623730952E-2</v>
      </c>
      <c r="C9" s="2"/>
      <c r="D9" s="2"/>
      <c r="E9" s="2"/>
      <c r="F9" s="2"/>
      <c r="G9" s="2"/>
      <c r="H9" s="2"/>
      <c r="I9" s="2"/>
      <c r="K9" s="2">
        <v>3.46</v>
      </c>
      <c r="L9" s="2">
        <v>0.02</v>
      </c>
    </row>
    <row r="10" spans="1:12" x14ac:dyDescent="0.3">
      <c r="A10" s="7" t="s">
        <v>12</v>
      </c>
      <c r="B10" s="2">
        <f>B9/B1</f>
        <v>4.7140452079103175E-2</v>
      </c>
      <c r="C10" s="2"/>
      <c r="D10" s="2"/>
      <c r="E10" s="2"/>
      <c r="F10" s="2"/>
      <c r="G10" s="2"/>
      <c r="H10" s="2"/>
      <c r="I10" s="2"/>
    </row>
    <row r="11" spans="1:12" x14ac:dyDescent="0.3">
      <c r="A11" s="13" t="s">
        <v>11</v>
      </c>
      <c r="B11" s="2">
        <f t="shared" ref="B11:H11" si="1">B8/$B$1</f>
        <v>2.3333333333333335</v>
      </c>
      <c r="C11" s="2">
        <f t="shared" si="1"/>
        <v>4.833333333333333</v>
      </c>
      <c r="D11" s="2">
        <f t="shared" si="1"/>
        <v>7.166666666666667</v>
      </c>
      <c r="E11" s="2">
        <f t="shared" si="1"/>
        <v>9.3333333333333339</v>
      </c>
      <c r="F11" s="2">
        <f t="shared" si="1"/>
        <v>12.166666666666666</v>
      </c>
      <c r="G11" s="2">
        <f t="shared" si="1"/>
        <v>14.5</v>
      </c>
      <c r="H11" s="2">
        <f t="shared" si="1"/>
        <v>17.166666666666668</v>
      </c>
      <c r="I11" s="2">
        <v>0</v>
      </c>
    </row>
    <row r="12" spans="1:12" x14ac:dyDescent="0.3">
      <c r="A12" s="13" t="s">
        <v>16</v>
      </c>
      <c r="B12" s="2">
        <v>0.7</v>
      </c>
      <c r="C12" s="2">
        <v>1.4</v>
      </c>
      <c r="D12" s="2">
        <v>2.1</v>
      </c>
      <c r="E12" s="2">
        <v>2.8</v>
      </c>
      <c r="F12" s="2">
        <v>3.5</v>
      </c>
      <c r="G12" s="2">
        <v>4.2</v>
      </c>
      <c r="H12" s="2">
        <v>4.9000000000000004</v>
      </c>
      <c r="I12" s="2">
        <v>0</v>
      </c>
    </row>
    <row r="14" spans="1:12" x14ac:dyDescent="0.3">
      <c r="A14" s="13" t="s">
        <v>17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H14" s="3" t="s">
        <v>26</v>
      </c>
      <c r="I14" s="3" t="s">
        <v>27</v>
      </c>
    </row>
    <row r="15" spans="1:12" x14ac:dyDescent="0.3">
      <c r="A15" s="13" t="s">
        <v>18</v>
      </c>
      <c r="B15" s="2">
        <v>0.62</v>
      </c>
      <c r="C15" s="2">
        <v>1.28</v>
      </c>
      <c r="D15" s="2">
        <v>1.92</v>
      </c>
      <c r="E15" s="2">
        <v>2.61</v>
      </c>
      <c r="F15" s="2">
        <v>3.31</v>
      </c>
      <c r="H15" s="2">
        <v>2.2200000000000002</v>
      </c>
      <c r="I15" s="2">
        <v>0.02</v>
      </c>
    </row>
    <row r="16" spans="1:12" x14ac:dyDescent="0.3">
      <c r="A16" s="13" t="s">
        <v>19</v>
      </c>
      <c r="B16" s="2">
        <f>$K$9*B15</f>
        <v>2.1452</v>
      </c>
      <c r="C16" s="2">
        <f t="shared" ref="C16:F16" si="2">$K$9*C15</f>
        <v>4.4287999999999998</v>
      </c>
      <c r="D16" s="2">
        <f t="shared" si="2"/>
        <v>6.6431999999999993</v>
      </c>
      <c r="E16" s="2">
        <f t="shared" si="2"/>
        <v>9.0305999999999997</v>
      </c>
      <c r="F16" s="2">
        <f t="shared" si="2"/>
        <v>11.4526</v>
      </c>
    </row>
    <row r="17" spans="1:6" x14ac:dyDescent="0.3">
      <c r="A17" s="14" t="s">
        <v>25</v>
      </c>
      <c r="B17">
        <f>$L$9/$K$9 * B16</f>
        <v>1.2400000000000001E-2</v>
      </c>
      <c r="C17">
        <f t="shared" ref="C17:F17" si="3">$L$9/$K$9 * C16</f>
        <v>2.5600000000000001E-2</v>
      </c>
      <c r="D17">
        <f t="shared" si="3"/>
        <v>3.8399999999999997E-2</v>
      </c>
      <c r="E17">
        <f t="shared" si="3"/>
        <v>5.2200000000000003E-2</v>
      </c>
      <c r="F17">
        <f t="shared" si="3"/>
        <v>6.6200000000000009E-2</v>
      </c>
    </row>
    <row r="19" spans="1:6" x14ac:dyDescent="0.3">
      <c r="A19" s="12" t="s">
        <v>28</v>
      </c>
      <c r="B19" s="4">
        <f>8*PI()^2*B2/B3^2 * 1/(H15*10^-3)^2</f>
        <v>177945347797.83075</v>
      </c>
      <c r="C19" s="4">
        <f>B19*I15/H15 * 2 /10^11</f>
        <v>3.2062224828437971E-2</v>
      </c>
    </row>
  </sheetData>
  <mergeCells count="1">
    <mergeCell ref="K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C52D-0E20-4E7A-A02D-B790D680E0C8}">
  <dimension ref="A2:AJ37"/>
  <sheetViews>
    <sheetView topLeftCell="A13" workbookViewId="0">
      <selection activeCell="A29" sqref="A29"/>
    </sheetView>
  </sheetViews>
  <sheetFormatPr defaultRowHeight="14.4" x14ac:dyDescent="0.3"/>
  <cols>
    <col min="1" max="1" width="9.6640625" customWidth="1"/>
    <col min="4" max="4" width="10.21875" customWidth="1"/>
    <col min="5" max="5" width="9.6640625" customWidth="1"/>
    <col min="7" max="7" width="11" customWidth="1"/>
  </cols>
  <sheetData>
    <row r="2" spans="1:36" x14ac:dyDescent="0.3">
      <c r="A2" s="6" t="s">
        <v>32</v>
      </c>
      <c r="B2">
        <f>0.3/75</f>
        <v>4.0000000000000001E-3</v>
      </c>
      <c r="D2" s="1" t="s">
        <v>42</v>
      </c>
      <c r="E2">
        <f>B2/2 * 1000</f>
        <v>2</v>
      </c>
    </row>
    <row r="3" spans="1:36" x14ac:dyDescent="0.3">
      <c r="A3" s="6" t="s">
        <v>31</v>
      </c>
      <c r="B3">
        <f>0.3/150</f>
        <v>2E-3</v>
      </c>
      <c r="D3" s="1" t="s">
        <v>43</v>
      </c>
      <c r="E3">
        <f>B3/2 * 1000</f>
        <v>1</v>
      </c>
    </row>
    <row r="4" spans="1:36" x14ac:dyDescent="0.3">
      <c r="A4" s="5" t="s">
        <v>29</v>
      </c>
      <c r="B4" s="2">
        <f>3.5 * 10^-2</f>
        <v>3.5000000000000003E-2</v>
      </c>
      <c r="D4" s="10" t="s">
        <v>12</v>
      </c>
      <c r="E4">
        <f>E2 * B4</f>
        <v>7.0000000000000007E-2</v>
      </c>
    </row>
    <row r="5" spans="1:36" ht="15.6" x14ac:dyDescent="0.35">
      <c r="A5" s="5" t="s">
        <v>30</v>
      </c>
      <c r="B5" s="2">
        <v>12</v>
      </c>
    </row>
    <row r="6" spans="1:36" ht="15" thickBot="1" x14ac:dyDescent="0.35"/>
    <row r="7" spans="1:36" ht="15" thickBot="1" x14ac:dyDescent="0.35">
      <c r="C7" s="31" t="s">
        <v>33</v>
      </c>
      <c r="D7" s="32"/>
      <c r="E7" s="32"/>
      <c r="F7" s="32"/>
      <c r="G7" s="33"/>
      <c r="I7" s="31" t="s">
        <v>4</v>
      </c>
      <c r="J7" s="32"/>
      <c r="K7" s="32"/>
      <c r="L7" s="32"/>
      <c r="M7" s="33"/>
      <c r="O7" s="31" t="s">
        <v>5</v>
      </c>
      <c r="P7" s="32"/>
      <c r="Q7" s="32"/>
      <c r="R7" s="32"/>
      <c r="S7" s="33"/>
      <c r="U7" s="31" t="s">
        <v>6</v>
      </c>
      <c r="V7" s="32"/>
      <c r="W7" s="32"/>
      <c r="X7" s="32"/>
      <c r="Y7" s="33"/>
      <c r="AF7" s="18" t="s">
        <v>7</v>
      </c>
      <c r="AG7" s="19"/>
      <c r="AH7" s="19"/>
      <c r="AI7" s="19"/>
      <c r="AJ7" s="19"/>
    </row>
    <row r="8" spans="1:36" ht="15" thickBot="1" x14ac:dyDescent="0.35">
      <c r="C8" s="35" t="s">
        <v>0</v>
      </c>
      <c r="D8" s="35" t="s">
        <v>1</v>
      </c>
      <c r="E8" s="37" t="s">
        <v>34</v>
      </c>
      <c r="F8" s="37" t="s">
        <v>35</v>
      </c>
      <c r="G8" s="37" t="s">
        <v>11</v>
      </c>
      <c r="I8" s="35" t="s">
        <v>0</v>
      </c>
      <c r="J8" s="35" t="s">
        <v>1</v>
      </c>
      <c r="K8" s="35" t="s">
        <v>34</v>
      </c>
      <c r="L8" s="35" t="s">
        <v>35</v>
      </c>
      <c r="M8" s="35" t="s">
        <v>11</v>
      </c>
      <c r="O8" s="35" t="s">
        <v>0</v>
      </c>
      <c r="P8" s="35" t="s">
        <v>1</v>
      </c>
      <c r="Q8" s="35" t="s">
        <v>34</v>
      </c>
      <c r="R8" s="35" t="s">
        <v>35</v>
      </c>
      <c r="S8" s="35" t="s">
        <v>11</v>
      </c>
      <c r="U8" s="35" t="s">
        <v>0</v>
      </c>
      <c r="V8" s="35" t="s">
        <v>1</v>
      </c>
      <c r="W8" s="35" t="s">
        <v>34</v>
      </c>
      <c r="X8" s="35" t="s">
        <v>35</v>
      </c>
      <c r="Y8" s="35" t="s">
        <v>11</v>
      </c>
      <c r="AF8" s="8" t="s">
        <v>0</v>
      </c>
      <c r="AG8" s="8" t="s">
        <v>1</v>
      </c>
      <c r="AH8" s="8" t="s">
        <v>34</v>
      </c>
      <c r="AI8" s="8" t="s">
        <v>35</v>
      </c>
      <c r="AJ8" s="8" t="s">
        <v>11</v>
      </c>
    </row>
    <row r="9" spans="1:36" x14ac:dyDescent="0.3">
      <c r="C9" s="34">
        <v>0</v>
      </c>
      <c r="D9" s="34">
        <v>120</v>
      </c>
      <c r="E9" s="36">
        <f>$B$2*C9*1000</f>
        <v>0</v>
      </c>
      <c r="F9" s="36">
        <f>$B$3*D9*1000</f>
        <v>240</v>
      </c>
      <c r="G9" s="36">
        <f>$B$4*E9</f>
        <v>0</v>
      </c>
      <c r="I9" s="38">
        <v>0</v>
      </c>
      <c r="J9" s="38">
        <v>116</v>
      </c>
      <c r="K9" s="38">
        <f>$B$2*I9*1000</f>
        <v>0</v>
      </c>
      <c r="L9" s="38">
        <f>$B$3*J9*1000</f>
        <v>232</v>
      </c>
      <c r="M9" s="38">
        <f>$B$4*K9</f>
        <v>0</v>
      </c>
      <c r="O9" s="38">
        <v>0</v>
      </c>
      <c r="P9" s="38">
        <v>125</v>
      </c>
      <c r="Q9" s="38">
        <f>$B$2*O9*1000</f>
        <v>0</v>
      </c>
      <c r="R9" s="38">
        <f>$B$3*P9*1000</f>
        <v>250</v>
      </c>
      <c r="S9" s="38">
        <f>$B$4*Q9</f>
        <v>0</v>
      </c>
      <c r="U9" s="38">
        <v>0</v>
      </c>
      <c r="V9" s="38">
        <v>122</v>
      </c>
      <c r="W9" s="38">
        <f>$B$2*U9*1000</f>
        <v>0</v>
      </c>
      <c r="X9" s="38">
        <f>$B$3*V9*1000</f>
        <v>244</v>
      </c>
      <c r="Y9" s="38">
        <f>$B$4*W9</f>
        <v>0</v>
      </c>
      <c r="AF9" s="2">
        <v>0</v>
      </c>
      <c r="AG9" s="2">
        <v>123</v>
      </c>
      <c r="AH9" s="2">
        <f>$B$2*AF9*1000</f>
        <v>0</v>
      </c>
      <c r="AI9" s="2">
        <f>$B$3*AG9*1000</f>
        <v>246</v>
      </c>
      <c r="AJ9" s="2">
        <f t="shared" ref="AJ9:AJ22" si="0">$B$4*AH9</f>
        <v>0</v>
      </c>
    </row>
    <row r="10" spans="1:36" x14ac:dyDescent="0.3">
      <c r="C10" s="9">
        <v>5</v>
      </c>
      <c r="D10" s="9">
        <v>118</v>
      </c>
      <c r="E10" s="15">
        <f t="shared" ref="E10:E24" si="1">$B$2*C10*1000</f>
        <v>20</v>
      </c>
      <c r="F10" s="15">
        <f t="shared" ref="F10:F24" si="2">$B$3*D10*1000</f>
        <v>236.00000000000003</v>
      </c>
      <c r="G10" s="15">
        <f t="shared" ref="G10:G24" si="3">$B$4*E10</f>
        <v>0.70000000000000007</v>
      </c>
      <c r="I10" s="2">
        <v>5</v>
      </c>
      <c r="J10" s="2">
        <v>119</v>
      </c>
      <c r="K10" s="2">
        <f t="shared" ref="K10:K23" si="4">$B$2*I10*1000</f>
        <v>20</v>
      </c>
      <c r="L10" s="2">
        <f t="shared" ref="L10:L23" si="5">$B$3*J10*1000</f>
        <v>238.00000000000003</v>
      </c>
      <c r="M10" s="2">
        <f t="shared" ref="M10:M23" si="6">$B$4*K10</f>
        <v>0.70000000000000007</v>
      </c>
      <c r="O10" s="2">
        <v>5</v>
      </c>
      <c r="P10" s="2">
        <v>123</v>
      </c>
      <c r="Q10" s="2">
        <f t="shared" ref="Q10:Q22" si="7">$B$2*O10*1000</f>
        <v>20</v>
      </c>
      <c r="R10" s="2">
        <f t="shared" ref="R10:R22" si="8">$B$3*P10*1000</f>
        <v>246</v>
      </c>
      <c r="S10" s="2">
        <f t="shared" ref="S10:S22" si="9">$B$4*Q10</f>
        <v>0.70000000000000007</v>
      </c>
      <c r="U10" s="2">
        <v>5</v>
      </c>
      <c r="V10" s="2">
        <v>122</v>
      </c>
      <c r="W10" s="2">
        <f t="shared" ref="W10:W24" si="10">$B$2*U10*1000</f>
        <v>20</v>
      </c>
      <c r="X10" s="2">
        <f t="shared" ref="X10:X24" si="11">$B$3*V10*1000</f>
        <v>244</v>
      </c>
      <c r="Y10" s="2">
        <f t="shared" ref="Y10:Y24" si="12">$B$4*W10</f>
        <v>0.70000000000000007</v>
      </c>
      <c r="AF10" s="2">
        <v>5</v>
      </c>
      <c r="AG10" s="2">
        <v>121</v>
      </c>
      <c r="AH10" s="2">
        <f t="shared" ref="AH10:AH22" si="13">$B$2*AF10*1000</f>
        <v>20</v>
      </c>
      <c r="AI10" s="2">
        <f t="shared" ref="AI10:AI22" si="14">$B$3*AG10*1000</f>
        <v>242</v>
      </c>
      <c r="AJ10" s="2">
        <f t="shared" si="0"/>
        <v>0.70000000000000007</v>
      </c>
    </row>
    <row r="11" spans="1:36" x14ac:dyDescent="0.3">
      <c r="C11" s="9">
        <v>10</v>
      </c>
      <c r="D11" s="9">
        <v>118</v>
      </c>
      <c r="E11" s="15">
        <f t="shared" si="1"/>
        <v>40</v>
      </c>
      <c r="F11" s="15">
        <f t="shared" si="2"/>
        <v>236.00000000000003</v>
      </c>
      <c r="G11" s="15">
        <f t="shared" si="3"/>
        <v>1.4000000000000001</v>
      </c>
      <c r="I11" s="2">
        <v>10</v>
      </c>
      <c r="J11" s="2">
        <v>119</v>
      </c>
      <c r="K11" s="2">
        <f t="shared" si="4"/>
        <v>40</v>
      </c>
      <c r="L11" s="2">
        <f t="shared" si="5"/>
        <v>238.00000000000003</v>
      </c>
      <c r="M11" s="2">
        <f t="shared" si="6"/>
        <v>1.4000000000000001</v>
      </c>
      <c r="O11" s="2">
        <v>10</v>
      </c>
      <c r="P11" s="2">
        <v>123</v>
      </c>
      <c r="Q11" s="2">
        <f t="shared" si="7"/>
        <v>40</v>
      </c>
      <c r="R11" s="2">
        <f t="shared" si="8"/>
        <v>246</v>
      </c>
      <c r="S11" s="2">
        <f t="shared" si="9"/>
        <v>1.4000000000000001</v>
      </c>
      <c r="U11" s="2">
        <v>10</v>
      </c>
      <c r="V11" s="2">
        <v>121</v>
      </c>
      <c r="W11" s="2">
        <f t="shared" si="10"/>
        <v>40</v>
      </c>
      <c r="X11" s="2">
        <f t="shared" si="11"/>
        <v>242</v>
      </c>
      <c r="Y11" s="2">
        <f t="shared" si="12"/>
        <v>1.4000000000000001</v>
      </c>
      <c r="AF11" s="2">
        <v>10</v>
      </c>
      <c r="AG11" s="2">
        <v>121</v>
      </c>
      <c r="AH11" s="2">
        <f t="shared" si="13"/>
        <v>40</v>
      </c>
      <c r="AI11" s="2">
        <f t="shared" si="14"/>
        <v>242</v>
      </c>
      <c r="AJ11" s="2">
        <f t="shared" si="0"/>
        <v>1.4000000000000001</v>
      </c>
    </row>
    <row r="12" spans="1:36" x14ac:dyDescent="0.3">
      <c r="C12" s="9">
        <v>15</v>
      </c>
      <c r="D12" s="9">
        <v>118</v>
      </c>
      <c r="E12" s="15">
        <f t="shared" si="1"/>
        <v>60</v>
      </c>
      <c r="F12" s="15">
        <f t="shared" si="2"/>
        <v>236.00000000000003</v>
      </c>
      <c r="G12" s="15">
        <f t="shared" si="3"/>
        <v>2.1</v>
      </c>
      <c r="I12" s="2">
        <v>15</v>
      </c>
      <c r="J12" s="2">
        <v>119</v>
      </c>
      <c r="K12" s="2">
        <f t="shared" si="4"/>
        <v>60</v>
      </c>
      <c r="L12" s="2">
        <f t="shared" si="5"/>
        <v>238.00000000000003</v>
      </c>
      <c r="M12" s="2">
        <f t="shared" si="6"/>
        <v>2.1</v>
      </c>
      <c r="O12" s="2">
        <v>15</v>
      </c>
      <c r="P12" s="2">
        <v>122</v>
      </c>
      <c r="Q12" s="2">
        <f t="shared" si="7"/>
        <v>60</v>
      </c>
      <c r="R12" s="2">
        <f t="shared" si="8"/>
        <v>244</v>
      </c>
      <c r="S12" s="2">
        <f t="shared" si="9"/>
        <v>2.1</v>
      </c>
      <c r="U12" s="2">
        <v>15</v>
      </c>
      <c r="V12" s="2">
        <v>120</v>
      </c>
      <c r="W12" s="2">
        <f t="shared" si="10"/>
        <v>60</v>
      </c>
      <c r="X12" s="2">
        <f t="shared" si="11"/>
        <v>240</v>
      </c>
      <c r="Y12" s="2">
        <f t="shared" si="12"/>
        <v>2.1</v>
      </c>
      <c r="AF12" s="2">
        <v>15</v>
      </c>
      <c r="AG12" s="2">
        <v>121</v>
      </c>
      <c r="AH12" s="2">
        <f t="shared" si="13"/>
        <v>60</v>
      </c>
      <c r="AI12" s="2">
        <f t="shared" si="14"/>
        <v>242</v>
      </c>
      <c r="AJ12" s="2">
        <f t="shared" si="0"/>
        <v>2.1</v>
      </c>
    </row>
    <row r="13" spans="1:36" x14ac:dyDescent="0.3">
      <c r="C13" s="9">
        <v>20</v>
      </c>
      <c r="D13" s="9">
        <v>116</v>
      </c>
      <c r="E13" s="15">
        <f t="shared" si="1"/>
        <v>80</v>
      </c>
      <c r="F13" s="15">
        <f t="shared" si="2"/>
        <v>232</v>
      </c>
      <c r="G13" s="15">
        <f t="shared" si="3"/>
        <v>2.8000000000000003</v>
      </c>
      <c r="I13" s="2">
        <v>20</v>
      </c>
      <c r="J13" s="2">
        <v>120</v>
      </c>
      <c r="K13" s="2">
        <f t="shared" si="4"/>
        <v>80</v>
      </c>
      <c r="L13" s="2">
        <f t="shared" si="5"/>
        <v>240</v>
      </c>
      <c r="M13" s="2">
        <f t="shared" si="6"/>
        <v>2.8000000000000003</v>
      </c>
      <c r="O13" s="2">
        <v>20</v>
      </c>
      <c r="P13" s="2">
        <v>121</v>
      </c>
      <c r="Q13" s="2">
        <f t="shared" si="7"/>
        <v>80</v>
      </c>
      <c r="R13" s="2">
        <f t="shared" si="8"/>
        <v>242</v>
      </c>
      <c r="S13" s="2">
        <f t="shared" si="9"/>
        <v>2.8000000000000003</v>
      </c>
      <c r="U13" s="2">
        <v>20</v>
      </c>
      <c r="V13" s="2">
        <v>120</v>
      </c>
      <c r="W13" s="2">
        <f t="shared" si="10"/>
        <v>80</v>
      </c>
      <c r="X13" s="2">
        <f t="shared" si="11"/>
        <v>240</v>
      </c>
      <c r="Y13" s="2">
        <f t="shared" si="12"/>
        <v>2.8000000000000003</v>
      </c>
      <c r="AF13" s="2">
        <v>20</v>
      </c>
      <c r="AG13" s="2">
        <v>121</v>
      </c>
      <c r="AH13" s="2">
        <f t="shared" si="13"/>
        <v>80</v>
      </c>
      <c r="AI13" s="2">
        <f t="shared" si="14"/>
        <v>242</v>
      </c>
      <c r="AJ13" s="2">
        <f t="shared" si="0"/>
        <v>2.8000000000000003</v>
      </c>
    </row>
    <row r="14" spans="1:36" x14ac:dyDescent="0.3">
      <c r="C14" s="9">
        <v>25</v>
      </c>
      <c r="D14" s="9">
        <v>117</v>
      </c>
      <c r="E14" s="15">
        <f t="shared" si="1"/>
        <v>100</v>
      </c>
      <c r="F14" s="15">
        <f t="shared" si="2"/>
        <v>234</v>
      </c>
      <c r="G14" s="15">
        <f t="shared" si="3"/>
        <v>3.5000000000000004</v>
      </c>
      <c r="I14" s="2">
        <v>25</v>
      </c>
      <c r="J14" s="2">
        <v>121</v>
      </c>
      <c r="K14" s="2">
        <f t="shared" si="4"/>
        <v>100</v>
      </c>
      <c r="L14" s="2">
        <f t="shared" si="5"/>
        <v>242</v>
      </c>
      <c r="M14" s="2">
        <f t="shared" si="6"/>
        <v>3.5000000000000004</v>
      </c>
      <c r="O14" s="2">
        <v>25</v>
      </c>
      <c r="P14" s="2">
        <v>121</v>
      </c>
      <c r="Q14" s="2">
        <f t="shared" si="7"/>
        <v>100</v>
      </c>
      <c r="R14" s="2">
        <f t="shared" si="8"/>
        <v>242</v>
      </c>
      <c r="S14" s="2">
        <f t="shared" si="9"/>
        <v>3.5000000000000004</v>
      </c>
      <c r="U14" s="2">
        <v>25</v>
      </c>
      <c r="V14" s="2">
        <v>121</v>
      </c>
      <c r="W14" s="2">
        <f t="shared" si="10"/>
        <v>100</v>
      </c>
      <c r="X14" s="2">
        <f t="shared" si="11"/>
        <v>242</v>
      </c>
      <c r="Y14" s="2">
        <f t="shared" si="12"/>
        <v>3.5000000000000004</v>
      </c>
      <c r="AF14" s="2">
        <v>25</v>
      </c>
      <c r="AG14" s="2">
        <v>121</v>
      </c>
      <c r="AH14" s="2">
        <f t="shared" si="13"/>
        <v>100</v>
      </c>
      <c r="AI14" s="2">
        <f t="shared" si="14"/>
        <v>242</v>
      </c>
      <c r="AJ14" s="2">
        <f t="shared" si="0"/>
        <v>3.5000000000000004</v>
      </c>
    </row>
    <row r="15" spans="1:36" x14ac:dyDescent="0.3">
      <c r="C15" s="9">
        <v>30</v>
      </c>
      <c r="D15" s="9">
        <v>114</v>
      </c>
      <c r="E15" s="15">
        <f t="shared" si="1"/>
        <v>120</v>
      </c>
      <c r="F15" s="15">
        <f t="shared" si="2"/>
        <v>228</v>
      </c>
      <c r="G15" s="15">
        <f t="shared" si="3"/>
        <v>4.2</v>
      </c>
      <c r="I15" s="2">
        <v>30</v>
      </c>
      <c r="J15" s="2">
        <v>120</v>
      </c>
      <c r="K15" s="2">
        <f t="shared" si="4"/>
        <v>120</v>
      </c>
      <c r="L15" s="2">
        <f t="shared" si="5"/>
        <v>240</v>
      </c>
      <c r="M15" s="2">
        <f t="shared" si="6"/>
        <v>4.2</v>
      </c>
      <c r="O15" s="2">
        <v>30</v>
      </c>
      <c r="P15" s="2">
        <v>121</v>
      </c>
      <c r="Q15" s="2">
        <f t="shared" si="7"/>
        <v>120</v>
      </c>
      <c r="R15" s="2">
        <f t="shared" si="8"/>
        <v>242</v>
      </c>
      <c r="S15" s="2">
        <f t="shared" si="9"/>
        <v>4.2</v>
      </c>
      <c r="U15" s="2">
        <v>30</v>
      </c>
      <c r="V15" s="2">
        <v>121</v>
      </c>
      <c r="W15" s="2">
        <f t="shared" si="10"/>
        <v>120</v>
      </c>
      <c r="X15" s="2">
        <f t="shared" si="11"/>
        <v>242</v>
      </c>
      <c r="Y15" s="2">
        <f t="shared" si="12"/>
        <v>4.2</v>
      </c>
      <c r="AF15" s="2">
        <v>30</v>
      </c>
      <c r="AG15" s="2">
        <v>122</v>
      </c>
      <c r="AH15" s="2">
        <f t="shared" si="13"/>
        <v>120</v>
      </c>
      <c r="AI15" s="2">
        <f t="shared" si="14"/>
        <v>244</v>
      </c>
      <c r="AJ15" s="2">
        <f t="shared" si="0"/>
        <v>4.2</v>
      </c>
    </row>
    <row r="16" spans="1:36" x14ac:dyDescent="0.3">
      <c r="C16" s="9">
        <v>31</v>
      </c>
      <c r="D16" s="9">
        <v>110</v>
      </c>
      <c r="E16" s="15">
        <f t="shared" si="1"/>
        <v>124</v>
      </c>
      <c r="F16" s="15">
        <f t="shared" si="2"/>
        <v>220</v>
      </c>
      <c r="G16" s="15">
        <f t="shared" si="3"/>
        <v>4.3400000000000007</v>
      </c>
      <c r="I16" s="2">
        <v>31</v>
      </c>
      <c r="J16" s="2">
        <v>118</v>
      </c>
      <c r="K16" s="2">
        <f t="shared" si="4"/>
        <v>124</v>
      </c>
      <c r="L16" s="2">
        <f t="shared" si="5"/>
        <v>236.00000000000003</v>
      </c>
      <c r="M16" s="2">
        <f t="shared" si="6"/>
        <v>4.3400000000000007</v>
      </c>
      <c r="O16" s="2">
        <v>35</v>
      </c>
      <c r="P16" s="2">
        <v>120</v>
      </c>
      <c r="Q16" s="2">
        <f t="shared" si="7"/>
        <v>140</v>
      </c>
      <c r="R16" s="2">
        <f t="shared" si="8"/>
        <v>240</v>
      </c>
      <c r="S16" s="2">
        <f t="shared" si="9"/>
        <v>4.9000000000000004</v>
      </c>
      <c r="U16" s="2">
        <v>34</v>
      </c>
      <c r="V16" s="2">
        <v>120</v>
      </c>
      <c r="W16" s="2">
        <f t="shared" si="10"/>
        <v>136</v>
      </c>
      <c r="X16" s="2">
        <f t="shared" si="11"/>
        <v>240</v>
      </c>
      <c r="Y16" s="2">
        <f t="shared" si="12"/>
        <v>4.7600000000000007</v>
      </c>
      <c r="AF16" s="2">
        <v>35</v>
      </c>
      <c r="AG16" s="2">
        <v>121</v>
      </c>
      <c r="AH16" s="2">
        <f t="shared" si="13"/>
        <v>140</v>
      </c>
      <c r="AI16" s="2">
        <f t="shared" si="14"/>
        <v>242</v>
      </c>
      <c r="AJ16" s="2">
        <f t="shared" si="0"/>
        <v>4.9000000000000004</v>
      </c>
    </row>
    <row r="17" spans="3:36" x14ac:dyDescent="0.3">
      <c r="C17" s="9">
        <v>32</v>
      </c>
      <c r="D17" s="9">
        <v>109</v>
      </c>
      <c r="E17" s="15">
        <f t="shared" si="1"/>
        <v>128</v>
      </c>
      <c r="F17" s="15">
        <f t="shared" si="2"/>
        <v>218</v>
      </c>
      <c r="G17" s="15">
        <f t="shared" si="3"/>
        <v>4.4800000000000004</v>
      </c>
      <c r="I17" s="2">
        <v>32</v>
      </c>
      <c r="J17" s="2">
        <v>119</v>
      </c>
      <c r="K17" s="2">
        <f t="shared" si="4"/>
        <v>128</v>
      </c>
      <c r="L17" s="2">
        <f t="shared" si="5"/>
        <v>238.00000000000003</v>
      </c>
      <c r="M17" s="2">
        <f t="shared" si="6"/>
        <v>4.4800000000000004</v>
      </c>
      <c r="O17" s="2">
        <v>36</v>
      </c>
      <c r="P17" s="2">
        <v>119</v>
      </c>
      <c r="Q17" s="2">
        <f t="shared" si="7"/>
        <v>144.00000000000003</v>
      </c>
      <c r="R17" s="2">
        <f t="shared" si="8"/>
        <v>238.00000000000003</v>
      </c>
      <c r="S17" s="2">
        <f t="shared" si="9"/>
        <v>5.0400000000000018</v>
      </c>
      <c r="U17" s="2">
        <v>35</v>
      </c>
      <c r="V17" s="2">
        <v>120</v>
      </c>
      <c r="W17" s="2">
        <f t="shared" si="10"/>
        <v>140</v>
      </c>
      <c r="X17" s="2">
        <f t="shared" si="11"/>
        <v>240</v>
      </c>
      <c r="Y17" s="2">
        <f t="shared" si="12"/>
        <v>4.9000000000000004</v>
      </c>
      <c r="AF17" s="2">
        <v>40</v>
      </c>
      <c r="AG17" s="2">
        <v>114</v>
      </c>
      <c r="AH17" s="2">
        <f t="shared" si="13"/>
        <v>160</v>
      </c>
      <c r="AI17" s="2">
        <f t="shared" si="14"/>
        <v>228</v>
      </c>
      <c r="AJ17" s="2">
        <f t="shared" si="0"/>
        <v>5.6000000000000005</v>
      </c>
    </row>
    <row r="18" spans="3:36" x14ac:dyDescent="0.3">
      <c r="C18" s="9">
        <v>32.5</v>
      </c>
      <c r="D18" s="9">
        <v>103</v>
      </c>
      <c r="E18" s="15">
        <f t="shared" si="1"/>
        <v>130</v>
      </c>
      <c r="F18" s="15">
        <f t="shared" si="2"/>
        <v>206.00000000000003</v>
      </c>
      <c r="G18" s="15">
        <f t="shared" si="3"/>
        <v>4.5500000000000007</v>
      </c>
      <c r="I18" s="2">
        <v>33</v>
      </c>
      <c r="J18" s="2">
        <v>123</v>
      </c>
      <c r="K18" s="2">
        <f t="shared" si="4"/>
        <v>132</v>
      </c>
      <c r="L18" s="2">
        <f t="shared" si="5"/>
        <v>246</v>
      </c>
      <c r="M18" s="2">
        <f t="shared" si="6"/>
        <v>4.62</v>
      </c>
      <c r="O18" s="2">
        <v>36.5</v>
      </c>
      <c r="P18" s="2">
        <v>104</v>
      </c>
      <c r="Q18" s="2">
        <f t="shared" si="7"/>
        <v>146</v>
      </c>
      <c r="R18" s="2">
        <f t="shared" si="8"/>
        <v>208.00000000000003</v>
      </c>
      <c r="S18" s="2">
        <f t="shared" si="9"/>
        <v>5.1100000000000003</v>
      </c>
      <c r="U18" s="2">
        <v>36</v>
      </c>
      <c r="V18" s="2">
        <v>117</v>
      </c>
      <c r="W18" s="2">
        <f t="shared" si="10"/>
        <v>144.00000000000003</v>
      </c>
      <c r="X18" s="2">
        <f t="shared" si="11"/>
        <v>234</v>
      </c>
      <c r="Y18" s="2">
        <f t="shared" si="12"/>
        <v>5.0400000000000018</v>
      </c>
      <c r="AF18" s="2">
        <v>40.5</v>
      </c>
      <c r="AG18" s="2">
        <v>70</v>
      </c>
      <c r="AH18" s="2">
        <f t="shared" si="13"/>
        <v>162</v>
      </c>
      <c r="AI18" s="2">
        <f t="shared" si="14"/>
        <v>140</v>
      </c>
      <c r="AJ18" s="2">
        <f t="shared" si="0"/>
        <v>5.6700000000000008</v>
      </c>
    </row>
    <row r="19" spans="3:36" x14ac:dyDescent="0.3">
      <c r="C19" s="9">
        <v>33</v>
      </c>
      <c r="D19" s="9">
        <v>89</v>
      </c>
      <c r="E19" s="15">
        <f t="shared" si="1"/>
        <v>132</v>
      </c>
      <c r="F19" s="15">
        <f t="shared" si="2"/>
        <v>178</v>
      </c>
      <c r="G19" s="15">
        <f t="shared" si="3"/>
        <v>4.62</v>
      </c>
      <c r="I19" s="2">
        <v>34</v>
      </c>
      <c r="J19" s="2">
        <v>114</v>
      </c>
      <c r="K19" s="2">
        <f t="shared" si="4"/>
        <v>136</v>
      </c>
      <c r="L19" s="2">
        <f t="shared" si="5"/>
        <v>228</v>
      </c>
      <c r="M19" s="2">
        <f t="shared" si="6"/>
        <v>4.7600000000000007</v>
      </c>
      <c r="O19" s="2">
        <v>37</v>
      </c>
      <c r="P19" s="2">
        <v>48</v>
      </c>
      <c r="Q19" s="2">
        <f t="shared" si="7"/>
        <v>148</v>
      </c>
      <c r="R19" s="2">
        <f t="shared" si="8"/>
        <v>96</v>
      </c>
      <c r="S19" s="2">
        <f t="shared" si="9"/>
        <v>5.1800000000000006</v>
      </c>
      <c r="U19" s="2">
        <v>37</v>
      </c>
      <c r="V19" s="2">
        <v>122</v>
      </c>
      <c r="W19" s="2">
        <f t="shared" si="10"/>
        <v>148</v>
      </c>
      <c r="X19" s="2">
        <f t="shared" si="11"/>
        <v>244</v>
      </c>
      <c r="Y19" s="2">
        <f t="shared" si="12"/>
        <v>5.1800000000000006</v>
      </c>
      <c r="AF19" s="2">
        <v>41</v>
      </c>
      <c r="AG19" s="2">
        <v>49</v>
      </c>
      <c r="AH19" s="2">
        <f t="shared" si="13"/>
        <v>164</v>
      </c>
      <c r="AI19" s="2">
        <f t="shared" si="14"/>
        <v>98</v>
      </c>
      <c r="AJ19" s="2">
        <f t="shared" si="0"/>
        <v>5.74</v>
      </c>
    </row>
    <row r="20" spans="3:36" x14ac:dyDescent="0.3">
      <c r="C20" s="9">
        <v>33.5</v>
      </c>
      <c r="D20" s="9">
        <v>34</v>
      </c>
      <c r="E20" s="15">
        <f t="shared" si="1"/>
        <v>134</v>
      </c>
      <c r="F20" s="15">
        <f t="shared" si="2"/>
        <v>68</v>
      </c>
      <c r="G20" s="15">
        <f t="shared" si="3"/>
        <v>4.6900000000000004</v>
      </c>
      <c r="I20" s="2">
        <v>34.5</v>
      </c>
      <c r="J20" s="2">
        <v>66</v>
      </c>
      <c r="K20" s="2">
        <f t="shared" si="4"/>
        <v>138</v>
      </c>
      <c r="L20" s="2">
        <f t="shared" si="5"/>
        <v>132</v>
      </c>
      <c r="M20" s="2">
        <f t="shared" si="6"/>
        <v>4.83</v>
      </c>
      <c r="O20" s="2">
        <v>38</v>
      </c>
      <c r="P20" s="2">
        <v>18</v>
      </c>
      <c r="Q20" s="2">
        <f t="shared" si="7"/>
        <v>152</v>
      </c>
      <c r="R20" s="2">
        <f t="shared" si="8"/>
        <v>36.000000000000007</v>
      </c>
      <c r="S20" s="2">
        <f t="shared" si="9"/>
        <v>5.32</v>
      </c>
      <c r="U20" s="2">
        <v>38</v>
      </c>
      <c r="V20" s="2">
        <v>118</v>
      </c>
      <c r="W20" s="2">
        <f t="shared" si="10"/>
        <v>152</v>
      </c>
      <c r="X20" s="2">
        <f t="shared" si="11"/>
        <v>236.00000000000003</v>
      </c>
      <c r="Y20" s="2">
        <f t="shared" si="12"/>
        <v>5.32</v>
      </c>
      <c r="AF20" s="2">
        <v>42</v>
      </c>
      <c r="AG20" s="2">
        <v>23</v>
      </c>
      <c r="AH20" s="2">
        <f t="shared" si="13"/>
        <v>168</v>
      </c>
      <c r="AI20" s="2">
        <f t="shared" si="14"/>
        <v>46</v>
      </c>
      <c r="AJ20" s="2">
        <f t="shared" si="0"/>
        <v>5.8800000000000008</v>
      </c>
    </row>
    <row r="21" spans="3:36" x14ac:dyDescent="0.3">
      <c r="C21" s="9">
        <v>34</v>
      </c>
      <c r="D21" s="9">
        <v>19</v>
      </c>
      <c r="E21" s="15">
        <f t="shared" si="1"/>
        <v>136</v>
      </c>
      <c r="F21" s="15">
        <f t="shared" si="2"/>
        <v>38</v>
      </c>
      <c r="G21" s="15">
        <f t="shared" si="3"/>
        <v>4.7600000000000007</v>
      </c>
      <c r="I21" s="2">
        <v>35</v>
      </c>
      <c r="J21" s="2">
        <v>27</v>
      </c>
      <c r="K21" s="2">
        <f t="shared" si="4"/>
        <v>140</v>
      </c>
      <c r="L21" s="2">
        <f t="shared" si="5"/>
        <v>54</v>
      </c>
      <c r="M21" s="2">
        <f t="shared" si="6"/>
        <v>4.9000000000000004</v>
      </c>
      <c r="O21" s="2">
        <v>39</v>
      </c>
      <c r="P21" s="2">
        <v>11</v>
      </c>
      <c r="Q21" s="2">
        <f t="shared" si="7"/>
        <v>156</v>
      </c>
      <c r="R21" s="2">
        <f t="shared" si="8"/>
        <v>22</v>
      </c>
      <c r="S21" s="2">
        <f t="shared" si="9"/>
        <v>5.4600000000000009</v>
      </c>
      <c r="U21" s="2">
        <v>39</v>
      </c>
      <c r="V21" s="2">
        <v>72</v>
      </c>
      <c r="W21" s="2">
        <f t="shared" si="10"/>
        <v>156</v>
      </c>
      <c r="X21" s="2">
        <f t="shared" si="11"/>
        <v>144.00000000000003</v>
      </c>
      <c r="Y21" s="2">
        <f t="shared" si="12"/>
        <v>5.4600000000000009</v>
      </c>
      <c r="AF21" s="2">
        <v>43</v>
      </c>
      <c r="AG21" s="2">
        <v>12</v>
      </c>
      <c r="AH21" s="2">
        <f t="shared" si="13"/>
        <v>172</v>
      </c>
      <c r="AI21" s="2">
        <f t="shared" si="14"/>
        <v>24</v>
      </c>
      <c r="AJ21" s="2">
        <f t="shared" si="0"/>
        <v>6.0200000000000005</v>
      </c>
    </row>
    <row r="22" spans="3:36" ht="15" thickBot="1" x14ac:dyDescent="0.35">
      <c r="C22" s="9">
        <v>35</v>
      </c>
      <c r="D22" s="9">
        <v>10</v>
      </c>
      <c r="E22" s="15">
        <f t="shared" si="1"/>
        <v>140</v>
      </c>
      <c r="F22" s="15">
        <f t="shared" si="2"/>
        <v>20</v>
      </c>
      <c r="G22" s="15">
        <f t="shared" si="3"/>
        <v>4.9000000000000004</v>
      </c>
      <c r="I22" s="2">
        <v>36</v>
      </c>
      <c r="J22" s="2">
        <v>15</v>
      </c>
      <c r="K22" s="2">
        <f t="shared" si="4"/>
        <v>144.00000000000003</v>
      </c>
      <c r="L22" s="2">
        <f t="shared" si="5"/>
        <v>30</v>
      </c>
      <c r="M22" s="2">
        <f t="shared" si="6"/>
        <v>5.0400000000000018</v>
      </c>
      <c r="O22" s="30">
        <v>40</v>
      </c>
      <c r="P22" s="30">
        <v>7</v>
      </c>
      <c r="Q22" s="30">
        <f t="shared" si="7"/>
        <v>160</v>
      </c>
      <c r="R22" s="30">
        <f t="shared" si="8"/>
        <v>14</v>
      </c>
      <c r="S22" s="30">
        <f t="shared" si="9"/>
        <v>5.6000000000000005</v>
      </c>
      <c r="U22" s="2">
        <v>40</v>
      </c>
      <c r="V22" s="2">
        <v>27</v>
      </c>
      <c r="W22" s="2">
        <f t="shared" si="10"/>
        <v>160</v>
      </c>
      <c r="X22" s="2">
        <f t="shared" si="11"/>
        <v>54</v>
      </c>
      <c r="Y22" s="2">
        <f t="shared" si="12"/>
        <v>5.6000000000000005</v>
      </c>
      <c r="AF22" s="2">
        <v>44</v>
      </c>
      <c r="AG22" s="2">
        <v>8</v>
      </c>
      <c r="AH22" s="2">
        <f t="shared" si="13"/>
        <v>176</v>
      </c>
      <c r="AI22" s="2">
        <f t="shared" si="14"/>
        <v>16</v>
      </c>
      <c r="AJ22" s="2">
        <f t="shared" si="0"/>
        <v>6.16</v>
      </c>
    </row>
    <row r="23" spans="3:36" ht="15" thickBot="1" x14ac:dyDescent="0.35">
      <c r="C23" s="9">
        <v>36</v>
      </c>
      <c r="D23" s="9">
        <v>6</v>
      </c>
      <c r="E23" s="15">
        <f t="shared" si="1"/>
        <v>144.00000000000003</v>
      </c>
      <c r="F23" s="15">
        <f t="shared" si="2"/>
        <v>12</v>
      </c>
      <c r="G23" s="15">
        <f t="shared" si="3"/>
        <v>5.0400000000000018</v>
      </c>
      <c r="I23" s="30">
        <v>37</v>
      </c>
      <c r="J23" s="30">
        <v>8</v>
      </c>
      <c r="K23" s="30">
        <f t="shared" si="4"/>
        <v>148</v>
      </c>
      <c r="L23" s="30">
        <f t="shared" si="5"/>
        <v>16</v>
      </c>
      <c r="M23" s="30">
        <f t="shared" si="6"/>
        <v>5.1800000000000006</v>
      </c>
      <c r="O23" s="24" t="s">
        <v>38</v>
      </c>
      <c r="P23" s="25"/>
      <c r="Q23" s="25"/>
      <c r="R23" s="25"/>
      <c r="S23" s="26"/>
      <c r="U23" s="2">
        <v>41</v>
      </c>
      <c r="V23" s="2">
        <v>13</v>
      </c>
      <c r="W23" s="2">
        <f t="shared" si="10"/>
        <v>164</v>
      </c>
      <c r="X23" s="2">
        <f t="shared" si="11"/>
        <v>26.000000000000004</v>
      </c>
      <c r="Y23" s="2">
        <f t="shared" si="12"/>
        <v>5.74</v>
      </c>
      <c r="AF23" s="20" t="s">
        <v>40</v>
      </c>
      <c r="AG23" s="20"/>
      <c r="AH23" s="20"/>
      <c r="AI23" s="20"/>
      <c r="AJ23" s="20"/>
    </row>
    <row r="24" spans="3:36" ht="15" thickBot="1" x14ac:dyDescent="0.35">
      <c r="C24" s="22">
        <v>37</v>
      </c>
      <c r="D24" s="22">
        <v>4</v>
      </c>
      <c r="E24" s="23">
        <f t="shared" si="1"/>
        <v>148</v>
      </c>
      <c r="F24" s="23">
        <f t="shared" si="2"/>
        <v>8</v>
      </c>
      <c r="G24" s="23">
        <f t="shared" si="3"/>
        <v>5.1800000000000006</v>
      </c>
      <c r="I24" s="24" t="s">
        <v>37</v>
      </c>
      <c r="J24" s="25"/>
      <c r="K24" s="25"/>
      <c r="L24" s="25"/>
      <c r="M24" s="26"/>
      <c r="O24" s="27"/>
      <c r="P24" s="28"/>
      <c r="Q24" s="28"/>
      <c r="R24" s="28"/>
      <c r="S24" s="29"/>
      <c r="U24" s="30">
        <v>42</v>
      </c>
      <c r="V24" s="30">
        <v>8</v>
      </c>
      <c r="W24" s="30">
        <f t="shared" si="10"/>
        <v>168</v>
      </c>
      <c r="X24" s="30">
        <f t="shared" si="11"/>
        <v>16</v>
      </c>
      <c r="Y24" s="30">
        <f t="shared" si="12"/>
        <v>5.8800000000000008</v>
      </c>
      <c r="AF24" s="21"/>
      <c r="AG24" s="21"/>
      <c r="AH24" s="21"/>
      <c r="AI24" s="21"/>
      <c r="AJ24" s="21"/>
    </row>
    <row r="25" spans="3:36" ht="15" thickBot="1" x14ac:dyDescent="0.35">
      <c r="C25" s="24" t="s">
        <v>36</v>
      </c>
      <c r="D25" s="25"/>
      <c r="E25" s="25"/>
      <c r="F25" s="25"/>
      <c r="G25" s="26"/>
      <c r="I25" s="27"/>
      <c r="J25" s="28"/>
      <c r="K25" s="28"/>
      <c r="L25" s="28"/>
      <c r="M25" s="29"/>
      <c r="U25" s="24" t="s">
        <v>39</v>
      </c>
      <c r="V25" s="25"/>
      <c r="W25" s="25"/>
      <c r="X25" s="25"/>
      <c r="Y25" s="26"/>
    </row>
    <row r="26" spans="3:36" ht="15" thickBot="1" x14ac:dyDescent="0.35">
      <c r="C26" s="27"/>
      <c r="D26" s="28"/>
      <c r="E26" s="28"/>
      <c r="F26" s="28"/>
      <c r="G26" s="29"/>
      <c r="U26" s="27"/>
      <c r="V26" s="28"/>
      <c r="W26" s="28"/>
      <c r="X26" s="28"/>
      <c r="Y26" s="29"/>
    </row>
    <row r="27" spans="3:36" x14ac:dyDescent="0.3">
      <c r="F27" t="s">
        <v>44</v>
      </c>
    </row>
    <row r="28" spans="3:36" ht="16.2" x14ac:dyDescent="0.3">
      <c r="C28" s="39" t="s">
        <v>46</v>
      </c>
      <c r="D28" s="39" t="s">
        <v>47</v>
      </c>
      <c r="E28" s="39" t="s">
        <v>45</v>
      </c>
      <c r="F28" s="39" t="s">
        <v>48</v>
      </c>
      <c r="G28" s="39" t="s">
        <v>49</v>
      </c>
    </row>
    <row r="29" spans="3:36" x14ac:dyDescent="0.3">
      <c r="C29" s="2">
        <v>4.62</v>
      </c>
      <c r="D29" s="2">
        <v>72</v>
      </c>
      <c r="E29" s="2">
        <f>C29^2</f>
        <v>21.3444</v>
      </c>
      <c r="F29" s="2">
        <f xml:space="preserve"> 300/150 /2</f>
        <v>1</v>
      </c>
      <c r="G29" s="2">
        <f xml:space="preserve"> 2 * $E$4</f>
        <v>0.14000000000000001</v>
      </c>
    </row>
    <row r="30" spans="3:36" x14ac:dyDescent="0.3">
      <c r="C30" s="2">
        <v>4.83</v>
      </c>
      <c r="D30" s="2">
        <v>80</v>
      </c>
      <c r="E30" s="2">
        <f t="shared" ref="E30:E33" si="15">C30^2</f>
        <v>23.328900000000001</v>
      </c>
      <c r="F30" s="2">
        <f xml:space="preserve"> 300/150 /2</f>
        <v>1</v>
      </c>
      <c r="G30" s="2">
        <f t="shared" ref="G30:G33" si="16" xml:space="preserve"> 2 * $E$4</f>
        <v>0.14000000000000001</v>
      </c>
    </row>
    <row r="31" spans="3:36" x14ac:dyDescent="0.3">
      <c r="C31" s="2">
        <v>5.1100000000000003</v>
      </c>
      <c r="D31" s="2">
        <v>90</v>
      </c>
      <c r="E31" s="2">
        <f t="shared" si="15"/>
        <v>26.112100000000002</v>
      </c>
      <c r="F31" s="2">
        <f t="shared" ref="F31:F33" si="17" xml:space="preserve"> 300/150 /2</f>
        <v>1</v>
      </c>
      <c r="G31" s="2">
        <f t="shared" si="16"/>
        <v>0.14000000000000001</v>
      </c>
    </row>
    <row r="32" spans="3:36" x14ac:dyDescent="0.3">
      <c r="C32" s="2">
        <v>5.46</v>
      </c>
      <c r="D32" s="2">
        <v>100</v>
      </c>
      <c r="E32" s="2">
        <f t="shared" si="15"/>
        <v>29.811599999999999</v>
      </c>
      <c r="F32" s="2">
        <f t="shared" si="17"/>
        <v>1</v>
      </c>
      <c r="G32" s="2">
        <f t="shared" si="16"/>
        <v>0.14000000000000001</v>
      </c>
    </row>
    <row r="33" spans="3:7" x14ac:dyDescent="0.3">
      <c r="C33" s="2">
        <v>5.67</v>
      </c>
      <c r="D33" s="2">
        <v>110</v>
      </c>
      <c r="E33" s="2">
        <f t="shared" si="15"/>
        <v>32.148899999999998</v>
      </c>
      <c r="F33" s="2">
        <f t="shared" si="17"/>
        <v>1</v>
      </c>
      <c r="G33" s="2">
        <f t="shared" si="16"/>
        <v>0.14000000000000001</v>
      </c>
    </row>
    <row r="36" spans="3:7" ht="16.2" x14ac:dyDescent="0.3">
      <c r="C36" t="s">
        <v>41</v>
      </c>
      <c r="D36">
        <v>0.29499999999999998</v>
      </c>
      <c r="E36">
        <v>1.5299999999999999E-3</v>
      </c>
    </row>
    <row r="37" spans="3:7" x14ac:dyDescent="0.3">
      <c r="C37" t="s">
        <v>28</v>
      </c>
      <c r="D37">
        <f xml:space="preserve"> 8 /((D36*10^-6) * B5^2 * 10^-6)</f>
        <v>188323917137.47647</v>
      </c>
      <c r="E37">
        <f>D37*SQRT((E36/D36)^2 )*10^-11</f>
        <v>9.7673082447572515E-3</v>
      </c>
    </row>
  </sheetData>
  <mergeCells count="10">
    <mergeCell ref="U25:Y26"/>
    <mergeCell ref="C7:G7"/>
    <mergeCell ref="C25:G26"/>
    <mergeCell ref="I7:M7"/>
    <mergeCell ref="I24:M25"/>
    <mergeCell ref="AF7:AJ7"/>
    <mergeCell ref="AF23:AJ24"/>
    <mergeCell ref="O7:S7"/>
    <mergeCell ref="O23:S24"/>
    <mergeCell ref="U7:Y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ЭЛТ</vt:lpstr>
      <vt:lpstr>Магнетрон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2021-12-14T10:22:59Z</dcterms:created>
  <dcterms:modified xsi:type="dcterms:W3CDTF">2021-12-26T15:27:04Z</dcterms:modified>
</cp:coreProperties>
</file>